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/>
  <mc:AlternateContent xmlns:mc="http://schemas.openxmlformats.org/markup-compatibility/2006">
    <mc:Choice Requires="x15">
      <x15ac:absPath xmlns:x15ac="http://schemas.microsoft.com/office/spreadsheetml/2010/11/ac" url="S:\CPL\1- CPL\10 - 2024\1 - PREGÕES\EM ANDAMENTO\PREGÃO 04 - Manutenção Predial (repuclicado)\P.E 042024 - EDITAL COMPLETO FINAL\"/>
    </mc:Choice>
  </mc:AlternateContent>
  <xr:revisionPtr revIDLastSave="0" documentId="13_ncr:1_{E00F13A9-AC78-4884-9CF0-9AAAAD6C0E6E}" xr6:coauthVersionLast="36" xr6:coauthVersionMax="47" xr10:uidLastSave="{00000000-0000-0000-0000-000000000000}"/>
  <bookViews>
    <workbookView xWindow="-105" yWindow="-105" windowWidth="19425" windowHeight="10305" tabRatio="649" firstSheet="1" activeTab="1" xr2:uid="{00000000-000D-0000-FFFF-FFFF00000000}"/>
  </bookViews>
  <sheets>
    <sheet name="Uniforme + Transport. + V. Alim" sheetId="18" r:id="rId1"/>
    <sheet name="SEMI-QUALIFICADO - Rio Branco" sheetId="29" r:id="rId2"/>
    <sheet name="SEMI-QUALIFICADO - EPA" sheetId="34" r:id="rId3"/>
    <sheet name="SEMI-QUALIFICADO - CZS" sheetId="36" r:id="rId4"/>
    <sheet name="QUALIFICADO - Rio Branco" sheetId="31" r:id="rId5"/>
    <sheet name="RESUMO DA PROPOSTA " sheetId="25" r:id="rId6"/>
  </sheets>
  <externalReferences>
    <externalReference r:id="rId7"/>
  </externalReferences>
  <definedNames>
    <definedName name="ARMAM.">[1]INSUMOS!$G$30</definedName>
    <definedName name="EQUIP">[1]INSUMOS!$G$45</definedName>
    <definedName name="UNIF">[1]INSUMOS!$G$21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1" i="29" l="1"/>
  <c r="E122" i="29" s="1"/>
  <c r="E123" i="29" s="1"/>
  <c r="E132" i="29" s="1"/>
  <c r="E114" i="29"/>
  <c r="E131" i="29"/>
  <c r="F14" i="25"/>
  <c r="E26" i="31"/>
  <c r="E30" i="31" s="1"/>
  <c r="E31" i="31" s="1"/>
  <c r="E39" i="31" s="1"/>
  <c r="E25" i="31"/>
  <c r="D37" i="31"/>
  <c r="E59" i="31"/>
  <c r="E102" i="31"/>
  <c r="E59" i="36"/>
  <c r="E133" i="34"/>
  <c r="E132" i="34"/>
  <c r="E131" i="34"/>
  <c r="E114" i="34"/>
  <c r="E113" i="34"/>
  <c r="E108" i="34"/>
  <c r="E102" i="34"/>
  <c r="E98" i="34"/>
  <c r="E97" i="34"/>
  <c r="E95" i="34"/>
  <c r="E88" i="34"/>
  <c r="E78" i="34"/>
  <c r="E74" i="34"/>
  <c r="E65" i="34"/>
  <c r="E59" i="34"/>
  <c r="E120" i="29"/>
  <c r="E117" i="29"/>
  <c r="E116" i="29"/>
  <c r="E113" i="29"/>
  <c r="E108" i="29"/>
  <c r="E95" i="29"/>
  <c r="E88" i="29"/>
  <c r="E78" i="29"/>
  <c r="E76" i="29"/>
  <c r="E65" i="29"/>
  <c r="E64" i="29"/>
  <c r="E59" i="29"/>
  <c r="E133" i="29" l="1"/>
  <c r="E13" i="25" s="1"/>
  <c r="F13" i="25" s="1"/>
  <c r="G13" i="25" s="1"/>
  <c r="G17" i="25" s="1"/>
  <c r="E26" i="29" l="1"/>
  <c r="E30" i="29" s="1"/>
  <c r="E25" i="29"/>
  <c r="E5" i="18"/>
  <c r="F5" i="18" s="1"/>
  <c r="D121" i="36" l="1"/>
  <c r="C114" i="36"/>
  <c r="D114" i="36" s="1"/>
  <c r="E92" i="36"/>
  <c r="E96" i="36" s="1"/>
  <c r="D86" i="36"/>
  <c r="D85" i="36"/>
  <c r="D84" i="36"/>
  <c r="D83" i="36"/>
  <c r="D82" i="36"/>
  <c r="D71" i="36"/>
  <c r="D69" i="36"/>
  <c r="D68" i="36"/>
  <c r="D52" i="36"/>
  <c r="D72" i="36" s="1"/>
  <c r="D35" i="36"/>
  <c r="D37" i="36" s="1"/>
  <c r="E25" i="36"/>
  <c r="E58" i="36" s="1"/>
  <c r="D121" i="34"/>
  <c r="C114" i="34" s="1"/>
  <c r="D114" i="34" s="1"/>
  <c r="E92" i="34"/>
  <c r="E96" i="34" s="1"/>
  <c r="D86" i="34"/>
  <c r="D85" i="34"/>
  <c r="D84" i="34"/>
  <c r="D83" i="34"/>
  <c r="D82" i="34"/>
  <c r="D71" i="34"/>
  <c r="D69" i="34"/>
  <c r="D68" i="34"/>
  <c r="D52" i="34"/>
  <c r="D72" i="34" s="1"/>
  <c r="D35" i="34"/>
  <c r="D37" i="34" s="1"/>
  <c r="E25" i="34"/>
  <c r="E58" i="34" s="1"/>
  <c r="E58" i="29"/>
  <c r="E57" i="29"/>
  <c r="E57" i="36" l="1"/>
  <c r="E26" i="36"/>
  <c r="E30" i="36" s="1"/>
  <c r="E31" i="36" s="1"/>
  <c r="E26" i="34"/>
  <c r="E30" i="34" s="1"/>
  <c r="E31" i="34" s="1"/>
  <c r="E57" i="34"/>
  <c r="E73" i="36" l="1"/>
  <c r="E36" i="36"/>
  <c r="E126" i="36"/>
  <c r="E35" i="36"/>
  <c r="E70" i="36"/>
  <c r="E103" i="36"/>
  <c r="E75" i="36"/>
  <c r="E39" i="36"/>
  <c r="E70" i="34"/>
  <c r="E103" i="34"/>
  <c r="E75" i="34"/>
  <c r="E39" i="34"/>
  <c r="E73" i="34"/>
  <c r="E36" i="34"/>
  <c r="E126" i="34"/>
  <c r="E35" i="34"/>
  <c r="E37" i="36" l="1"/>
  <c r="E38" i="36" s="1"/>
  <c r="E37" i="34"/>
  <c r="E38" i="34" s="1"/>
  <c r="E62" i="36" l="1"/>
  <c r="E40" i="36"/>
  <c r="E41" i="36" s="1"/>
  <c r="E62" i="34"/>
  <c r="E40" i="34"/>
  <c r="E41" i="34" s="1"/>
  <c r="E48" i="36" l="1"/>
  <c r="E47" i="36"/>
  <c r="E46" i="36"/>
  <c r="E45" i="36"/>
  <c r="E44" i="36"/>
  <c r="E51" i="36"/>
  <c r="E50" i="36"/>
  <c r="E49" i="36"/>
  <c r="E51" i="34"/>
  <c r="E50" i="34"/>
  <c r="E44" i="34"/>
  <c r="E49" i="34"/>
  <c r="E48" i="34"/>
  <c r="E47" i="34"/>
  <c r="E46" i="34"/>
  <c r="E45" i="34"/>
  <c r="E52" i="36" l="1"/>
  <c r="E63" i="36" s="1"/>
  <c r="E52" i="34"/>
  <c r="E63" i="34" s="1"/>
  <c r="C39" i="18" l="1"/>
  <c r="C23" i="18"/>
  <c r="C32" i="18"/>
  <c r="C30" i="18"/>
  <c r="D121" i="31"/>
  <c r="C114" i="31" s="1"/>
  <c r="D114" i="31" s="1"/>
  <c r="E92" i="31"/>
  <c r="E96" i="31" s="1"/>
  <c r="D86" i="31"/>
  <c r="D85" i="31"/>
  <c r="D84" i="31"/>
  <c r="D83" i="31"/>
  <c r="D82" i="31"/>
  <c r="D71" i="31"/>
  <c r="D69" i="31"/>
  <c r="D68" i="31"/>
  <c r="D52" i="31"/>
  <c r="D72" i="31" s="1"/>
  <c r="D35" i="31"/>
  <c r="D68" i="29"/>
  <c r="D121" i="29"/>
  <c r="C114" i="29" s="1"/>
  <c r="D114" i="29" s="1"/>
  <c r="E92" i="29"/>
  <c r="E96" i="29" s="1"/>
  <c r="D86" i="29"/>
  <c r="D85" i="29"/>
  <c r="D84" i="29"/>
  <c r="D83" i="29"/>
  <c r="D82" i="29"/>
  <c r="D71" i="29"/>
  <c r="D69" i="29"/>
  <c r="D52" i="29"/>
  <c r="D72" i="29" s="1"/>
  <c r="D35" i="29"/>
  <c r="D37" i="29" s="1"/>
  <c r="E56" i="29" l="1"/>
  <c r="E56" i="36"/>
  <c r="E64" i="36" s="1"/>
  <c r="E65" i="36" s="1"/>
  <c r="E56" i="34"/>
  <c r="E64" i="34" s="1"/>
  <c r="E70" i="31"/>
  <c r="E58" i="31"/>
  <c r="E57" i="31"/>
  <c r="E56" i="31"/>
  <c r="C33" i="18"/>
  <c r="E55" i="31" s="1"/>
  <c r="C41" i="18"/>
  <c r="C43" i="18" s="1"/>
  <c r="E31" i="29"/>
  <c r="E35" i="31" l="1"/>
  <c r="E73" i="31"/>
  <c r="E76" i="34"/>
  <c r="E127" i="34"/>
  <c r="E71" i="34"/>
  <c r="E72" i="34" s="1"/>
  <c r="E68" i="34"/>
  <c r="E104" i="34"/>
  <c r="E127" i="36"/>
  <c r="E104" i="36"/>
  <c r="E71" i="36"/>
  <c r="E72" i="36" s="1"/>
  <c r="E68" i="36"/>
  <c r="E69" i="36" s="1"/>
  <c r="E76" i="36"/>
  <c r="E126" i="31"/>
  <c r="E36" i="31"/>
  <c r="E75" i="31"/>
  <c r="E36" i="29"/>
  <c r="E35" i="29"/>
  <c r="E37" i="29" s="1"/>
  <c r="E103" i="31"/>
  <c r="E73" i="29"/>
  <c r="E39" i="29"/>
  <c r="E103" i="29"/>
  <c r="E75" i="29"/>
  <c r="E126" i="29"/>
  <c r="E70" i="29"/>
  <c r="E6" i="18"/>
  <c r="F6" i="18" s="1"/>
  <c r="E7" i="18"/>
  <c r="F7" i="18" s="1"/>
  <c r="E8" i="18"/>
  <c r="F8" i="18" s="1"/>
  <c r="E9" i="18"/>
  <c r="F9" i="18" s="1"/>
  <c r="E10" i="18"/>
  <c r="F10" i="18" s="1"/>
  <c r="E37" i="31" l="1"/>
  <c r="E38" i="31" s="1"/>
  <c r="E40" i="31" s="1"/>
  <c r="E41" i="31" s="1"/>
  <c r="E74" i="36"/>
  <c r="E128" i="36" s="1"/>
  <c r="E105" i="36"/>
  <c r="E69" i="34"/>
  <c r="E12" i="18"/>
  <c r="E38" i="29"/>
  <c r="E40" i="29" s="1"/>
  <c r="E41" i="29" s="1"/>
  <c r="E51" i="29" s="1"/>
  <c r="E77" i="36" l="1"/>
  <c r="E78" i="36" s="1"/>
  <c r="E86" i="36" s="1"/>
  <c r="E77" i="34"/>
  <c r="E128" i="34"/>
  <c r="E105" i="34"/>
  <c r="E11" i="18"/>
  <c r="E101" i="34" a="1"/>
  <c r="E101" i="36" a="1"/>
  <c r="E62" i="31"/>
  <c r="E48" i="31"/>
  <c r="E47" i="31"/>
  <c r="E45" i="31"/>
  <c r="E46" i="31"/>
  <c r="E44" i="31"/>
  <c r="E51" i="31"/>
  <c r="E50" i="31"/>
  <c r="E49" i="31"/>
  <c r="E50" i="29"/>
  <c r="E45" i="29"/>
  <c r="E47" i="29"/>
  <c r="E44" i="29"/>
  <c r="E46" i="29"/>
  <c r="E48" i="29"/>
  <c r="E49" i="29"/>
  <c r="E62" i="29"/>
  <c r="E52" i="31" l="1"/>
  <c r="E63" i="31" s="1"/>
  <c r="E85" i="36"/>
  <c r="E83" i="36"/>
  <c r="E82" i="36"/>
  <c r="E87" i="36"/>
  <c r="E84" i="36"/>
  <c r="E88" i="36" s="1"/>
  <c r="E95" i="36" s="1"/>
  <c r="E97" i="36" s="1"/>
  <c r="E98" i="36" s="1"/>
  <c r="E52" i="29"/>
  <c r="E87" i="34"/>
  <c r="E85" i="34"/>
  <c r="E83" i="34"/>
  <c r="E84" i="34"/>
  <c r="E82" i="34"/>
  <c r="E86" i="34"/>
  <c r="E63" i="29"/>
  <c r="C21" i="18"/>
  <c r="C24" i="18" s="1"/>
  <c r="E106" i="34" l="1"/>
  <c r="E129" i="36"/>
  <c r="E106" i="36"/>
  <c r="E55" i="29"/>
  <c r="E64" i="31"/>
  <c r="E65" i="31" s="1"/>
  <c r="E129" i="34" l="1"/>
  <c r="E101" i="36"/>
  <c r="E102" i="36" s="1"/>
  <c r="E101" i="34"/>
  <c r="E76" i="31"/>
  <c r="E68" i="31"/>
  <c r="E71" i="31"/>
  <c r="E72" i="31" s="1"/>
  <c r="E101" i="31" a="1"/>
  <c r="E101" i="31" s="1"/>
  <c r="E101" i="29" a="1"/>
  <c r="E101" i="29" s="1"/>
  <c r="E102" i="29" s="1"/>
  <c r="E104" i="31"/>
  <c r="E127" i="31"/>
  <c r="E69" i="31" l="1"/>
  <c r="E74" i="31" s="1"/>
  <c r="E105" i="31" s="1"/>
  <c r="E104" i="29"/>
  <c r="E127" i="29"/>
  <c r="E71" i="29"/>
  <c r="E72" i="29" s="1"/>
  <c r="E68" i="29"/>
  <c r="E69" i="29" s="1"/>
  <c r="E130" i="34"/>
  <c r="E107" i="34"/>
  <c r="E130" i="36"/>
  <c r="E131" i="36" s="1"/>
  <c r="E107" i="36"/>
  <c r="E108" i="36" s="1"/>
  <c r="E107" i="31"/>
  <c r="E130" i="31"/>
  <c r="E130" i="29"/>
  <c r="E107" i="29"/>
  <c r="E74" i="29" l="1"/>
  <c r="E105" i="29" s="1"/>
  <c r="E111" i="36"/>
  <c r="E112" i="36" s="1"/>
  <c r="E113" i="36" s="1"/>
  <c r="E114" i="36" s="1"/>
  <c r="E111" i="34"/>
  <c r="E112" i="34" s="1"/>
  <c r="E77" i="31"/>
  <c r="E128" i="31"/>
  <c r="E78" i="31" l="1"/>
  <c r="E85" i="31" s="1"/>
  <c r="E77" i="29"/>
  <c r="E82" i="29" s="1"/>
  <c r="E128" i="29"/>
  <c r="E120" i="36"/>
  <c r="E117" i="36"/>
  <c r="E116" i="36"/>
  <c r="E87" i="31" l="1"/>
  <c r="E84" i="31"/>
  <c r="E82" i="31"/>
  <c r="E83" i="31"/>
  <c r="E86" i="31"/>
  <c r="E86" i="29"/>
  <c r="E84" i="29"/>
  <c r="E83" i="29"/>
  <c r="E87" i="29"/>
  <c r="E85" i="29"/>
  <c r="E117" i="34"/>
  <c r="E120" i="34"/>
  <c r="E116" i="34"/>
  <c r="E121" i="36"/>
  <c r="E122" i="36" s="1"/>
  <c r="E123" i="36" s="1"/>
  <c r="E132" i="36" s="1"/>
  <c r="E133" i="36" s="1"/>
  <c r="E15" i="25" s="1"/>
  <c r="F15" i="25" s="1"/>
  <c r="G15" i="25" s="1"/>
  <c r="E88" i="31" l="1"/>
  <c r="E95" i="31" s="1"/>
  <c r="E97" i="31" s="1"/>
  <c r="E98" i="31" s="1"/>
  <c r="E129" i="31" s="1"/>
  <c r="E131" i="31" s="1"/>
  <c r="E97" i="29"/>
  <c r="E98" i="29" s="1"/>
  <c r="E129" i="29" s="1"/>
  <c r="E121" i="34"/>
  <c r="E122" i="34" s="1"/>
  <c r="E123" i="34" s="1"/>
  <c r="E14" i="25" s="1"/>
  <c r="G14" i="25" s="1"/>
  <c r="E106" i="31" l="1"/>
  <c r="E108" i="31" s="1"/>
  <c r="E111" i="31" s="1"/>
  <c r="E112" i="31" s="1"/>
  <c r="E113" i="31" s="1"/>
  <c r="E106" i="29"/>
  <c r="E111" i="29" s="1"/>
  <c r="E112" i="29" s="1"/>
  <c r="E114" i="31" l="1"/>
  <c r="E116" i="31" s="1"/>
  <c r="E120" i="31" l="1"/>
  <c r="E117" i="31"/>
  <c r="E121" i="31" l="1"/>
  <c r="E122" i="31" s="1"/>
  <c r="E123" i="31" s="1"/>
  <c r="E132" i="31" s="1"/>
  <c r="E133" i="31" s="1"/>
  <c r="E16" i="25" s="1"/>
  <c r="F16" i="25" s="1"/>
  <c r="G16" i="25" s="1"/>
  <c r="F101" i="31"/>
  <c r="F101" i="36"/>
  <c r="F101" i="34"/>
  <c r="F101" i="29"/>
  <c r="F17" i="2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40" authorId="0" shapeId="0" xr:uid="{BD4D90CC-35C7-4349-B056-98775EDC5D5E}">
      <text>
        <r>
          <rPr>
            <b/>
            <sz val="9"/>
            <color indexed="81"/>
            <rFont val="Segoe UI"/>
            <family val="2"/>
          </rPr>
          <t>Empresa Inscrita no PAT - Programa de Alimentação do Trabalhador.</t>
        </r>
        <r>
          <rPr>
            <sz val="9"/>
            <color indexed="81"/>
            <rFont val="Segoe UI"/>
            <family val="2"/>
          </rPr>
          <t xml:space="preserve">
Para comprovar a participação no PAT a empresa deve apresentar o Certificado de Adesão, que é fornecido pelo Ministério do Trabalho e Emprego quando uma empresa se registra no programa. Este certificado deve ser apresentado como parte da documentação na licitação.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C26" authorId="0" shapeId="0" xr:uid="{5FF92F9C-BDEB-45C3-B746-092371EB2318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5" authorId="0" shapeId="0" xr:uid="{9BEF83D3-E9FE-4065-AEC9-2C9D99509075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6" authorId="0" shapeId="0" xr:uid="{ED04DAC6-6842-469A-907A-E52CC1DE0031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6" authorId="0" shapeId="0" xr:uid="{574A9CD4-E5F2-4C55-A7F8-78D2A914A35A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68" authorId="0" shapeId="0" xr:uid="{0ACA8A70-447F-4913-92E8-0BCD00FAC19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
O percentual encontrado será aplicado sobre o SOMATÓRIO DO MÓDULO 1 + MÓDULO 2 resultante da estatistica so longo de 12 meses de contrato. </t>
        </r>
      </text>
    </comment>
    <comment ref="D70" authorId="0" shapeId="0" xr:uid="{EB272C35-B8D3-4275-8262-4A323D184CBC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1" authorId="0" shapeId="0" xr:uid="{7CB8EFE8-8FE7-4F03-A745-9393F7CD99E9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3" authorId="0" shapeId="0" xr:uid="{A3370043-DBDE-4224-BDBA-64B0232D6CE0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2" authorId="0" shapeId="0" xr:uid="{86685D11-1170-49C3-A45A-0F58B2D0922E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3" authorId="0" shapeId="0" xr:uid="{4550918A-32E9-4562-9B50-06DF9F148B43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4" authorId="0" shapeId="0" xr:uid="{71B0423B-A25C-4667-AEF6-5CA0D0A3EE53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5" authorId="0" shapeId="0" xr:uid="{2A19EDE3-C22F-4ED7-AAEB-BB9955703413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6" authorId="0" shapeId="0" xr:uid="{9A1DDC18-F234-4C8B-9F7D-0E585B1A55B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9" authorId="0" shapeId="0" xr:uid="{77FE5A57-A426-4F2D-9E9D-D4F22F53A19B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C26" authorId="0" shapeId="0" xr:uid="{AC9E0ED2-10C1-49B1-9B54-0213C39A5BD3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5" authorId="0" shapeId="0" xr:uid="{A9BDE35B-477D-4C72-9DA6-CF266DF11755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6" authorId="0" shapeId="0" xr:uid="{E84EAC80-522F-400D-9E0F-561F91EBA6B4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6" authorId="0" shapeId="0" xr:uid="{BE9B1407-B1DC-4233-9A01-4B03984B0FE8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68" authorId="0" shapeId="0" xr:uid="{6455DB58-0429-4A39-B47D-B720CD98AD01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
O percentual encontrado será aplicado sobre o SOMATÓRIO DO MÓDULO 1 + MÓDULO 2 resultante da estatistica so longo de 12 meses de contrato. </t>
        </r>
      </text>
    </comment>
    <comment ref="D70" authorId="0" shapeId="0" xr:uid="{3B0DEA1A-37BD-4566-A3BF-A86C74877842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1" authorId="0" shapeId="0" xr:uid="{2A3BFA0F-4834-4FD9-B4C0-BDC6D48FBDA7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3" authorId="0" shapeId="0" xr:uid="{D98BE99F-FDD8-4243-86F7-775E217963BE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2" authorId="0" shapeId="0" xr:uid="{52C517D3-FEFA-4AB1-95AD-B6FC662AAC67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3" authorId="0" shapeId="0" xr:uid="{559B2229-5284-4882-BE17-54F716D564B6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4" authorId="0" shapeId="0" xr:uid="{2D22AE7F-5E5F-45D9-B2F8-006C8264CABD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5" authorId="0" shapeId="0" xr:uid="{0F9A6EE0-EE40-4E60-99D4-C9AE043AA936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6" authorId="0" shapeId="0" xr:uid="{6456DA27-DB88-4C34-8663-255BA25D285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9" authorId="0" shapeId="0" xr:uid="{F8E5BAFC-D3C7-45B0-AD5D-C094E8ED7CFA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C26" authorId="0" shapeId="0" xr:uid="{3066D8EF-CC11-423B-BC07-0E5CAB754E87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5" authorId="0" shapeId="0" xr:uid="{B6F9AE4F-A875-4796-9ECA-8324E30BC6D0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6" authorId="0" shapeId="0" xr:uid="{70202EBF-46F9-4108-963C-DCA63DEBB4FC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6" authorId="0" shapeId="0" xr:uid="{4C3725CC-AADF-400B-95E8-5D80149C54FC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68" authorId="0" shapeId="0" xr:uid="{E92247C1-E475-4646-871C-FDD64C9F996A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
O percentual encontrado será aplicado sobre o SOMATÓRIO DO MÓDULO 1 + MÓDULO 2 resultante da estatistica so longo de 12 meses de contrato. </t>
        </r>
      </text>
    </comment>
    <comment ref="D70" authorId="0" shapeId="0" xr:uid="{BD91A319-9394-47D0-BCAC-C547C2726692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1" authorId="0" shapeId="0" xr:uid="{3B61AE82-6AFD-4C8A-8564-3DBACEBC6EDB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3" authorId="0" shapeId="0" xr:uid="{D9F2A9A1-3C59-4278-85F9-F7C5EFCCABB5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2" authorId="0" shapeId="0" xr:uid="{8FB37267-DB70-4751-B200-6DAF1A942999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3" authorId="0" shapeId="0" xr:uid="{3F1C0CC6-2914-4CBE-B5DB-CE4FB773D020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4" authorId="0" shapeId="0" xr:uid="{6F665724-52DC-44E8-98BD-A352491AE481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5" authorId="0" shapeId="0" xr:uid="{42896811-4839-474E-853B-F6C9089B9C4A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6" authorId="0" shapeId="0" xr:uid="{21FEA893-F44E-4B54-AACE-B9D8931AF630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9" authorId="0" shapeId="0" xr:uid="{E3008D9D-6C73-4169-8896-BBA3FF19AAFC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C26" authorId="0" shapeId="0" xr:uid="{C700A80C-243E-4950-9A11-312256F09561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5" authorId="0" shapeId="0" xr:uid="{3B9F140B-0597-4C0B-8919-6E859F449386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6" authorId="0" shapeId="0" xr:uid="{7C5AD2FD-4653-4CE6-85C1-B1FC2A760A74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6" authorId="0" shapeId="0" xr:uid="{AE7ACF5B-0122-4B5D-95BA-D8D429D80610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68" authorId="0" shapeId="0" xr:uid="{7A561632-0396-439A-A7E7-B1DFC98C5983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
O percentual encontrado será aplicado sobre o SOMATÓRIO DO MÓDULO 1 + MÓDULO 2 resultante da estatistica so longo de 12 meses de contrato. </t>
        </r>
      </text>
    </comment>
    <comment ref="D70" authorId="0" shapeId="0" xr:uid="{B947D28C-30FA-4C27-A223-7020036FF72B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1" authorId="0" shapeId="0" xr:uid="{89D2B0DF-8CD8-470E-B2D6-52269301939A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3" authorId="0" shapeId="0" xr:uid="{3A0C73EF-7D86-4BF2-BF2C-FCD941874A4C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2" authorId="0" shapeId="0" xr:uid="{C505E8F4-1A65-4199-8D50-90255AD1853B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3" authorId="0" shapeId="0" xr:uid="{5878DDA5-80B6-44F4-9AE1-39D5BF9547E9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4" authorId="0" shapeId="0" xr:uid="{5ECA4310-51D5-4363-A162-0B1F1AF42E6E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5" authorId="0" shapeId="0" xr:uid="{824F14DF-1D00-431A-A8D6-CFD5674615D7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6" authorId="0" shapeId="0" xr:uid="{B189CE9A-10F7-4C6C-9CA5-CF4AC07AC11D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9" authorId="0" shapeId="0" xr:uid="{BA4A2CC4-D99E-4D6E-8BE4-7A9D46D5262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<sst xmlns="http://schemas.openxmlformats.org/spreadsheetml/2006/main" count="976" uniqueCount="228">
  <si>
    <t>PLANILHA DE CUSTOS E FORMAÇÃO DE PREÇOS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</si>
  <si>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</si>
  <si>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</si>
  <si>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</si>
  <si>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</si>
  <si>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</si>
  <si>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</si>
  <si>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Dissídio Coletivo</t>
  </si>
  <si>
    <t>D</t>
  </si>
  <si>
    <t>Número de meses de execução contratual</t>
  </si>
  <si>
    <t>12 MESES</t>
  </si>
  <si>
    <t>Identificação do Serviço</t>
  </si>
  <si>
    <t>Tipo de Serviço</t>
  </si>
  <si>
    <t>Unidade de Medida</t>
  </si>
  <si>
    <t xml:space="preserve">INSS </t>
  </si>
  <si>
    <t>MÃO DE OBRA</t>
  </si>
  <si>
    <t>Mão de obra vinculada à execução contratual</t>
  </si>
  <si>
    <t>Dados para composição dos custos referente à mão de obra</t>
  </si>
  <si>
    <t>Valor (R$)</t>
  </si>
  <si>
    <t xml:space="preserve">Classificação Brasileira de Ocupações (CBO) </t>
  </si>
  <si>
    <t>Salário Normativo da Categoria Profissional</t>
  </si>
  <si>
    <t>Categoria Profissional (vinculada à execução contratual)</t>
  </si>
  <si>
    <t>Data-Base da Categoria (dia/mês/ano)</t>
  </si>
  <si>
    <t>MÓDULO 1 : COMPOSIÇÃO DA REMUNERAÇÃO</t>
  </si>
  <si>
    <t>Composição da Remuneração</t>
  </si>
  <si>
    <t>(NOTA 1 e 2)</t>
  </si>
  <si>
    <t>Salário-Base</t>
  </si>
  <si>
    <t>Adicional de Periculosidade</t>
  </si>
  <si>
    <t>Adicional de Insalubridade</t>
  </si>
  <si>
    <t>Adicional Noturno</t>
  </si>
  <si>
    <t>E</t>
  </si>
  <si>
    <t xml:space="preserve">Adicional de Hora Noturna Reduzida </t>
  </si>
  <si>
    <t>F</t>
  </si>
  <si>
    <t>G</t>
  </si>
  <si>
    <t>TOTAL</t>
  </si>
  <si>
    <t>MÓDULO 1:   TOTAL</t>
  </si>
  <si>
    <t xml:space="preserve"> MÓDULO 2: ENCARGOS E BENEFÍCIOS ANUAIS, MENSAIS E DIÁRIOS</t>
  </si>
  <si>
    <t>SUBMÓDULO 2.1   -  DÉCIMO TERCEIRO SALÁRIO, FÉRIAS E ADICIONAL DE FÉRIAS</t>
  </si>
  <si>
    <t>2.1</t>
  </si>
  <si>
    <t>13º  Salário, Férias e Adicional de Férias</t>
  </si>
  <si>
    <t>SUBMÓDULO 2.1:   TOTAL</t>
  </si>
  <si>
    <t xml:space="preserve">BASE DE CÁLCULO PARA O MÓDULO 2.2 </t>
  </si>
  <si>
    <t xml:space="preserve"> MÓDULO 1</t>
  </si>
  <si>
    <t xml:space="preserve"> MÓDULO 2.1</t>
  </si>
  <si>
    <t>2.2</t>
  </si>
  <si>
    <t>GPS, FGTS e outras contribuições</t>
  </si>
  <si>
    <t>SALÁRIO EDUCAÇÃO</t>
  </si>
  <si>
    <t>SESI / SESC</t>
  </si>
  <si>
    <t>SENAI / SENAC</t>
  </si>
  <si>
    <t>SEBRAE</t>
  </si>
  <si>
    <t>INCRA</t>
  </si>
  <si>
    <t>H</t>
  </si>
  <si>
    <t>FGTS</t>
  </si>
  <si>
    <t>2.3</t>
  </si>
  <si>
    <t>Benefícios Mensais e Diários</t>
  </si>
  <si>
    <t xml:space="preserve">TOTAL </t>
  </si>
  <si>
    <t>QUADRO-RESUMO DO MÓDULO 2 - ENCARGOS E BENEFÍCIOS ANUAIS, MENSAIS E DIÁRIOS</t>
  </si>
  <si>
    <t xml:space="preserve"> Encargos e Benefícios Anuais, Mensais e Diários </t>
  </si>
  <si>
    <t>MÓDULO 3 - PROVISÃO PARA RESCISÃO</t>
  </si>
  <si>
    <t>Provisão para Rescisão</t>
  </si>
  <si>
    <t>Aviso Prévio Indenizado</t>
  </si>
  <si>
    <t>Aviso Prévio Trabalhado</t>
  </si>
  <si>
    <t>BASE DE CÁLCULO PARA O MÓDULO 4 = MÓDULO 1 + MÓDULO 2 + MÓDULO 3</t>
  </si>
  <si>
    <t>MÓDULO 2</t>
  </si>
  <si>
    <t xml:space="preserve"> MÓDULO 3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</si>
  <si>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</si>
  <si>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</si>
  <si>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</si>
  <si>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</si>
  <si>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</si>
  <si>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4:   TOTAL</t>
  </si>
  <si>
    <t>MÓDULO 5 - INSUMOS DIVERSOS</t>
  </si>
  <si>
    <t>Insumos Diversos</t>
  </si>
  <si>
    <t>TOTAL DE INSUMOS DIVERSOS</t>
  </si>
  <si>
    <t>BASE DE CÁLCULO PARA O MÓDULO 6 = MÓDULO 1 + MÓDULO 2 + MÓDULO 3 + MÓDULO 4 + MÓDULO 5</t>
  </si>
  <si>
    <t>MÓDULO 4</t>
  </si>
  <si>
    <t>MÓDULO 5</t>
  </si>
  <si>
    <t xml:space="preserve">MÓDULO 6 – CUSTOS INDIRETOS, TRIBUTOS E LUCRO </t>
  </si>
  <si>
    <t>nota1</t>
  </si>
  <si>
    <t>nota 2</t>
  </si>
  <si>
    <t>Custos Indiretos, Tributos e Lucro</t>
  </si>
  <si>
    <t>Custos Indiretos</t>
  </si>
  <si>
    <t>Lucro (MT + M6.A)</t>
  </si>
  <si>
    <t xml:space="preserve">  FATURAMENTO  (MT + M6A + M6B)</t>
  </si>
  <si>
    <t>CÁLCULO POR DENTRO</t>
  </si>
  <si>
    <t>Tributos</t>
  </si>
  <si>
    <t>C1. Tributos Federais</t>
  </si>
  <si>
    <t>C.2 Tributos Estaduais (especificar)</t>
  </si>
  <si>
    <t xml:space="preserve">C.3 Tributos Municipais </t>
  </si>
  <si>
    <t>SOMA DOS TRIBUTOS</t>
  </si>
  <si>
    <t>TOTAL DOS CUSTOS INDIRETOS, TRIBUTOS E LUCRO</t>
  </si>
  <si>
    <t>MÓDULO 6:   TOTAL</t>
  </si>
  <si>
    <t xml:space="preserve">QUADRO-RESUMO DO CUSTO POR EMPREGADO </t>
  </si>
  <si>
    <t>Mão-de-obra vinculada à execução contratual (valor por empregado)</t>
  </si>
  <si>
    <t>Módulo 1 – Composição da Remuneração</t>
  </si>
  <si>
    <t xml:space="preserve">Módulo 2 - Encargos e Benefícios Anuais, Mensais e Diários </t>
  </si>
  <si>
    <t xml:space="preserve"> Módulo 3 - Provisão para Rescisão </t>
  </si>
  <si>
    <t xml:space="preserve">Módulo 4 - Custo de Reposição do Profissional Ausente </t>
  </si>
  <si>
    <t xml:space="preserve">Módulo 5 - Insumos Diversos </t>
  </si>
  <si>
    <t>Subtotal (A + B + C + D + E)</t>
  </si>
  <si>
    <t>Módulo 6 – Custos indiretos, tributos e lucro</t>
  </si>
  <si>
    <t>VALOR TOTAL POR EMPREGADO</t>
  </si>
  <si>
    <t>Tipo de Serviço (mesmo serviço com características distintas)</t>
  </si>
  <si>
    <t>Incidência de GPS, FGTS e outras contribuições sobre o Aviso Prévio Trabalhado (IN 07/18)</t>
  </si>
  <si>
    <t>Substituto nas Ausências Legais (IN 07/18)</t>
  </si>
  <si>
    <t>Substituto na cobertura de Férias (IN 07/18)</t>
  </si>
  <si>
    <t>Substituto na cobertura de Ausências Legais (IN 07/18)</t>
  </si>
  <si>
    <t>Substituto na cobertura de Licença-Paternidade (IN 07/18)</t>
  </si>
  <si>
    <t>Substituto na cobertura de Ausência por acidente de trabalho (IN 07/18)</t>
  </si>
  <si>
    <t>Substituto na cobertura de Afastamento Maternidade (IN 07/18)</t>
  </si>
  <si>
    <t>Substituto na cobertura de Outras ausências (especificar) (IN 07/18)</t>
  </si>
  <si>
    <t>Nº Processo</t>
  </si>
  <si>
    <t xml:space="preserve">Licitação Nº </t>
  </si>
  <si>
    <t>30% sobre o salário-base '</t>
  </si>
  <si>
    <t>SAT (+ FAP de 0,5 a 2,0) (VARIAÇÃO: 0,5% a 6%)</t>
  </si>
  <si>
    <t xml:space="preserve">Incidência do FGTS sobre Aviso Prévio Indenizado </t>
  </si>
  <si>
    <t>SUBMÓDULO 4.1 -SUBSTITUTO NAS AUSÊNCIAS LEGAIS (alterado pela IN 07/18)</t>
  </si>
  <si>
    <t>Substituto na Intrajornada (IN 07/18)</t>
  </si>
  <si>
    <t>Substituto na cobertura de Intervalo para repouso ou alimentação (IN 07/18)</t>
  </si>
  <si>
    <t xml:space="preserve">C1-A  (PIS 0,65)   </t>
  </si>
  <si>
    <t xml:space="preserve">C1. B  (COFINS 3,0)  </t>
  </si>
  <si>
    <t xml:space="preserve">C3-A (ISS 5,0)  </t>
  </si>
  <si>
    <r>
      <t xml:space="preserve">SUBMÓDULO 2.3   -  BENEFÍCIOS MENSAIS E DIÁRIOS </t>
    </r>
    <r>
      <rPr>
        <b/>
        <i/>
        <sz val="10"/>
        <rFont val="Times New Roman"/>
        <family val="1"/>
      </rPr>
      <t>"E OUTRAS VERBAS NÃO SALARIAIS"</t>
    </r>
  </si>
  <si>
    <t xml:space="preserve">ANEXO I </t>
  </si>
  <si>
    <t>Nº</t>
  </si>
  <si>
    <t xml:space="preserve">Descrição </t>
  </si>
  <si>
    <t>Custo MENSAL dos uniformes (por posto)</t>
  </si>
  <si>
    <t>Refeição/Alimentação CE</t>
  </si>
  <si>
    <t>Valor Unitário do Vale transporte</t>
  </si>
  <si>
    <t xml:space="preserve">dias trabalhados </t>
  </si>
  <si>
    <t>número de dias trabalhados/mês</t>
  </si>
  <si>
    <t xml:space="preserve">subtotal </t>
  </si>
  <si>
    <t>Subtotal</t>
  </si>
  <si>
    <t xml:space="preserve">% de Desconto </t>
  </si>
  <si>
    <t>Salário da Categoria</t>
  </si>
  <si>
    <t>6% do salário do trabalhador</t>
  </si>
  <si>
    <t>Cesta básica</t>
  </si>
  <si>
    <t xml:space="preserve">Custo Mensal </t>
  </si>
  <si>
    <t xml:space="preserve">Total </t>
  </si>
  <si>
    <t xml:space="preserve">Férias e Adicional de Férias </t>
  </si>
  <si>
    <t>13º (décimo terceiro) Salário</t>
  </si>
  <si>
    <t>SUBMÓDULO 2.2 – ENCARGOS PREVIDENCIÁRIOS (GPS), FUNDO DE GARANTIA POR
 TEMPO DE SERVIÇOS (FGTS) E OUTRAS CONTRIBUIÇÕES</t>
  </si>
  <si>
    <t xml:space="preserve"> Multa do FGTS sobre o Aviso Prévio Indenizado </t>
  </si>
  <si>
    <t xml:space="preserve"> Multa do FGTS sobre o Aviso Prévio Trabalhado</t>
  </si>
  <si>
    <t>SUBMÓDULO 4.2 - SUBSTITUTO NA INTRAJORNADA (IN 07/18) - Não se aplica</t>
  </si>
  <si>
    <t xml:space="preserve">Quantidade Total a Contratar </t>
  </si>
  <si>
    <t xml:space="preserve">          </t>
  </si>
  <si>
    <t>PROPOSTA DE PREÇOS</t>
  </si>
  <si>
    <t>1. Razão Social:</t>
  </si>
  <si>
    <t>2. CNPJ Nº</t>
  </si>
  <si>
    <t>3. Endereço:</t>
  </si>
  <si>
    <t>4. CEP.:</t>
  </si>
  <si>
    <t>5. Banco:</t>
  </si>
  <si>
    <t>Agência:</t>
  </si>
  <si>
    <t>Conta Corrente:</t>
  </si>
  <si>
    <t>3. Telefone/FAX:</t>
  </si>
  <si>
    <t>E-mail:</t>
  </si>
  <si>
    <t>4. Validade da Proposta:</t>
  </si>
  <si>
    <t>VALOR MENSAL</t>
  </si>
  <si>
    <t>Declarações: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</si>
  <si>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</si>
  <si>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</si>
  <si>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Dados do Representante Legal da Empresa para assinatura do Contrato:</t>
  </si>
  <si>
    <t>1. Nome:</t>
  </si>
  <si>
    <t>2. CPF.:</t>
  </si>
  <si>
    <t>4. Cargo/Função:</t>
  </si>
  <si>
    <t>Naturalidade:</t>
  </si>
  <si>
    <t>Nacionalidade:</t>
  </si>
  <si>
    <t>Estado Cívil:</t>
  </si>
  <si>
    <t>5. Apresentamos nossa proposta de preço, para prestação dos serviços referente ao Pregão Eletrônico nº XX/2022, acatando todas as estipulações consignados no Edital e seus anexos, conforme abaixo:</t>
  </si>
  <si>
    <t>Nº DE FUNCIONÁRIOS</t>
  </si>
  <si>
    <t>Nº DE POSTOS</t>
  </si>
  <si>
    <t>VALOR UNITÁRIO</t>
  </si>
  <si>
    <t>VALOR GLOBAL (ANUAL)</t>
  </si>
  <si>
    <t>POSTO</t>
  </si>
  <si>
    <t>GRUPO</t>
  </si>
  <si>
    <t>ITEM /LOCAL DEEXECUÇÃO</t>
  </si>
  <si>
    <t>QUANTIDADE POR FUNCIONÁRIO
(A) - ANO</t>
  </si>
  <si>
    <t xml:space="preserve"> VALOR UNITÁRIO PESQUISADO
(B)</t>
  </si>
  <si>
    <t>VALOR UNITÁRIO POR FUNCIONÁRIO X (2 CONJUNTOS AO ANO) 
(C)</t>
  </si>
  <si>
    <t>VALOR ANUAL POR FUNCIONÁRIO (DIVISÃO POR 12 MESES)
(C) / 12 (Meses)</t>
  </si>
  <si>
    <t>FUNCIONÁRIO</t>
  </si>
  <si>
    <t>QUANTIDADE DE FUNCIONÁRIOS</t>
  </si>
  <si>
    <t xml:space="preserve">1 - ÚNICO </t>
  </si>
  <si>
    <t>VALOR ANUAL 
(Valor mensal X 12 meses)</t>
  </si>
  <si>
    <t>CAMISAS EM ALGODÃO, MANGA CURTA</t>
  </si>
  <si>
    <t>CAMISAS EM ALGODÃO, MANGA LONGA</t>
  </si>
  <si>
    <t xml:space="preserve">	CALÇA JEANS</t>
  </si>
  <si>
    <t>CINTO</t>
  </si>
  <si>
    <t>CALÇADO DE SEGURANÇA - (EPI)</t>
  </si>
  <si>
    <t>PAR DE MEIAS 100% ALGODÃO</t>
  </si>
  <si>
    <t>PREGÃO ELETRÔNICO XX/2024</t>
  </si>
  <si>
    <t xml:space="preserve">	08220.004929/2023-20</t>
  </si>
  <si>
    <t>XX/XX/2024</t>
  </si>
  <si>
    <t xml:space="preserve">RIO BRANCO- AC </t>
  </si>
  <si>
    <t>01 DE MAIO</t>
  </si>
  <si>
    <t>Transporte (CLÁUSULA SÉTIMA) - Valor Regulamentado pelo Munícipio</t>
  </si>
  <si>
    <r>
      <t xml:space="preserve">Auxílio Refeição/Alimentação </t>
    </r>
    <r>
      <rPr>
        <b/>
        <i/>
        <sz val="10"/>
        <rFont val="Times New Roman"/>
        <family val="1"/>
      </rPr>
      <t>(CLÁUSULA SEXTA)</t>
    </r>
  </si>
  <si>
    <t>Uniformes e EPIs-  (CLÁUSULA VIGÉSIMA PRIMEIRA)</t>
  </si>
  <si>
    <t>SEMI-QUALIFICADO</t>
  </si>
  <si>
    <t>SINDICATO DOS TRAB.NA IND.DA CONST.CIVIL NO EST.DO AC. , CNPJ n. 00.342.957/0001-16 e SINDICATO DA IND. DA CONSTRUCAO CIVIL DO ESTADO DO ACRE, CNPJ n. 14.317.135/0001-90</t>
  </si>
  <si>
    <t>UNIFORMES/EPIs</t>
  </si>
  <si>
    <t>5% do salário do trabalhador</t>
  </si>
  <si>
    <t>Vale Refeição/Alimentação
CLÁUSULA SEXTA - Parágrafo Segundo</t>
  </si>
  <si>
    <t>Valor mensal (café da manhã e almoço)</t>
  </si>
  <si>
    <t>1 - SEMI-QUALIFICADOS
RIO BRANCO - SR/PF/AC</t>
  </si>
  <si>
    <t xml:space="preserve">2 - SEMI-QUALIFICADOS
EPITACIOLÂNDIA
DPF/EPA/AC
</t>
  </si>
  <si>
    <t>3 - SEMI-QUALIFICADOS
CRUZEIRO DO SUL
DPF/CZS/AC</t>
  </si>
  <si>
    <t>4- QUALIFICADOS
RIO BRANCO - SR/PF/AC</t>
  </si>
  <si>
    <t>CONVENÇÃO COLETIVA DE TRABABALHO 2024/2026</t>
  </si>
  <si>
    <t>Vale Transporte SR/PF/AC - Seg a Sex 
SEMI QUALIFICADO - Apenas para o munícipio de Rio Branco 
CLÁUSULA SÉTIMA - Parágrafo Primeiro</t>
  </si>
  <si>
    <t xml:space="preserve"> CBO 5143-25 - CBO 5143-25</t>
  </si>
  <si>
    <t>CBO 7257-05 e CBO 7156-15</t>
  </si>
  <si>
    <t>Vale Transporte SR/PF/AC - Seg a Sex 
QUALIFICADO - Apenas para o munícipio de Rio Branco 
CLÁUSULA SÉTIMA - Parágrafo Segundo</t>
  </si>
  <si>
    <t>Auxílio por Morte (CLÁUSULA SÉTIMA)</t>
  </si>
  <si>
    <t>Auxílio por Invalidez (CLÁUSULA SÉTIMA)</t>
  </si>
  <si>
    <t xml:space="preserve">EPITACIOLÂNDIA/ASSIS BRASIL- AC </t>
  </si>
  <si>
    <t xml:space="preserve"> CBO 5143-25</t>
  </si>
  <si>
    <t>Transporte (CLÁUSULA SÉTIMA) - Munícipio sem Regulamentação</t>
  </si>
  <si>
    <t xml:space="preserve">CRUZEIRO SUL- AC </t>
  </si>
  <si>
    <t>número de passagens/dia*</t>
  </si>
  <si>
    <t xml:space="preserve">número de passagens/dia* </t>
  </si>
  <si>
    <t>Município, XX de XX de 2024</t>
  </si>
  <si>
    <t>DIA: XX/XX/2024 às 09:00</t>
  </si>
  <si>
    <r>
      <rPr>
        <b/>
        <sz val="10"/>
        <rFont val="Times New Roman"/>
        <family val="1"/>
      </rPr>
      <t>SEMI QUALIFICADOS</t>
    </r>
    <r>
      <rPr>
        <sz val="10"/>
        <rFont val="Times New Roman"/>
        <family val="1"/>
      </rPr>
      <t xml:space="preserve"> - (Oficial de Manutenção = 1 funcionário)/ (Auxiliar de Manutenção = 2 funcionário)/  - DIURNO - 44 HORAS SEMANAIS</t>
    </r>
  </si>
  <si>
    <r>
      <rPr>
        <b/>
        <sz val="10"/>
        <rFont val="Times New Roman"/>
        <family val="1"/>
      </rPr>
      <t>SEMI QUALIFICADOS</t>
    </r>
    <r>
      <rPr>
        <sz val="10"/>
        <rFont val="Times New Roman"/>
        <family val="1"/>
      </rPr>
      <t xml:space="preserve"> - (Oficial de Manutenção = 1 funcionário) - DIURNO - 44 HORAS SEMANAIS</t>
    </r>
  </si>
  <si>
    <r>
      <rPr>
        <b/>
        <sz val="10"/>
        <rFont val="Times New Roman"/>
        <family val="1"/>
      </rPr>
      <t xml:space="preserve"> QUALIFICADOS</t>
    </r>
    <r>
      <rPr>
        <sz val="10"/>
        <rFont val="Times New Roman"/>
        <family val="1"/>
      </rPr>
      <t xml:space="preserve"> - (Técnico em Edificações = 1/ Mecânico de Refrigeração = 2 funcionário)/ (Eletricista = 1 funcionário)- DIURNO - 44 HORAS SEMANAIS</t>
    </r>
  </si>
  <si>
    <t>Custo Total AnuaL dos Uniformes/EPIs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</si>
</sst>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000"/>
    <numFmt numFmtId="166" formatCode="0.000"/>
    <numFmt numFmtId="167" formatCode="0.0000%"/>
    <numFmt numFmtId="168" formatCode="_-* #,##0.000_-;\-* #,##0.000_-;_-* &quot;-&quot;??_-;_-@_-"/>
    <numFmt numFmtId="169" formatCode="#,##0.00\ ;&quot; (&quot;#,##0.00\);&quot; -&quot;#\ ;@\ "/>
    <numFmt numFmtId="170" formatCode="&quot;R$&quot;\ #,##0.00"/>
    <numFmt numFmtId="171" formatCode="_(* #,##0.00_);_(* \(#,##0.00\);_(* &quot;-&quot;??_);_(@_)"/>
    <numFmt numFmtId="172" formatCode="_(&quot;R$ &quot;* #,##0.00_);_(&quot;R$ &quot;* \(#,##0.00\);_(&quot;R$ 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i/>
      <sz val="10"/>
      <name val="Times New Roman"/>
      <family val="1"/>
    </font>
    <font>
      <b/>
      <u/>
      <sz val="10"/>
      <name val="Times New Roman"/>
      <family val="1"/>
    </font>
    <font>
      <b/>
      <sz val="10"/>
      <color theme="1"/>
      <name val="Times New Roman"/>
      <family val="1"/>
    </font>
    <font>
      <i/>
      <sz val="10"/>
      <name val="Times New Roman"/>
      <family val="1"/>
    </font>
    <font>
      <sz val="8"/>
      <name val="Calibri"/>
      <family val="2"/>
      <scheme val="minor"/>
    </font>
    <font>
      <sz val="10"/>
      <color rgb="FF66FF66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Grid">
        <bgColor theme="8" tint="-0.49998474074526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000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0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n">
        <color indexed="64"/>
      </right>
      <top style="thick">
        <color theme="0"/>
      </top>
      <bottom style="thin">
        <color indexed="64"/>
      </bottom>
      <diagonal/>
    </border>
    <border>
      <left style="thick">
        <color theme="0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indexed="64"/>
      </left>
      <right/>
      <top style="thick">
        <color theme="0"/>
      </top>
      <bottom style="thin">
        <color indexed="64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 style="thin">
        <color indexed="64"/>
      </right>
      <top style="thick">
        <color theme="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 applyProtection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324">
    <xf numFmtId="0" fontId="0" fillId="0" borderId="0" xfId="0"/>
    <xf numFmtId="0" fontId="6" fillId="0" borderId="11" xfId="6" applyFont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1" xfId="4" applyFont="1" applyBorder="1" applyAlignment="1">
      <alignment horizontal="right" vertical="center" wrapText="1"/>
    </xf>
    <xf numFmtId="0" fontId="7" fillId="5" borderId="0" xfId="0" applyFont="1" applyFill="1" applyAlignment="1">
      <alignment vertical="center"/>
    </xf>
    <xf numFmtId="0" fontId="10" fillId="0" borderId="11" xfId="5" applyFont="1" applyBorder="1" applyAlignment="1">
      <alignment horizontal="center" vertical="center" wrapText="1"/>
    </xf>
    <xf numFmtId="0" fontId="6" fillId="5" borderId="11" xfId="5" applyFont="1" applyFill="1" applyBorder="1" applyAlignment="1">
      <alignment horizontal="center" vertical="center" wrapText="1"/>
    </xf>
    <xf numFmtId="10" fontId="6" fillId="5" borderId="0" xfId="3" applyNumberFormat="1" applyFont="1" applyFill="1" applyBorder="1" applyAlignment="1">
      <alignment vertical="center"/>
    </xf>
    <xf numFmtId="0" fontId="6" fillId="0" borderId="11" xfId="5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" fontId="6" fillId="5" borderId="0" xfId="0" applyNumberFormat="1" applyFont="1" applyFill="1" applyAlignment="1">
      <alignment vertical="center"/>
    </xf>
    <xf numFmtId="0" fontId="8" fillId="0" borderId="0" xfId="0" applyFont="1"/>
    <xf numFmtId="0" fontId="7" fillId="2" borderId="8" xfId="6" applyFont="1" applyFill="1" applyBorder="1" applyAlignment="1">
      <alignment vertical="center"/>
    </xf>
    <xf numFmtId="9" fontId="7" fillId="5" borderId="0" xfId="0" applyNumberFormat="1" applyFont="1" applyFill="1" applyAlignment="1">
      <alignment vertical="center"/>
    </xf>
    <xf numFmtId="0" fontId="7" fillId="5" borderId="11" xfId="6" applyFont="1" applyFill="1" applyBorder="1" applyAlignment="1">
      <alignment horizontal="center" vertical="center"/>
    </xf>
    <xf numFmtId="0" fontId="7" fillId="5" borderId="9" xfId="6" applyFont="1" applyFill="1" applyBorder="1" applyAlignment="1">
      <alignment horizontal="left" vertical="center"/>
    </xf>
    <xf numFmtId="0" fontId="7" fillId="5" borderId="9" xfId="6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10" fontId="7" fillId="0" borderId="11" xfId="3" applyNumberFormat="1" applyFont="1" applyBorder="1" applyAlignment="1">
      <alignment horizontal="center" vertical="center"/>
    </xf>
    <xf numFmtId="2" fontId="7" fillId="5" borderId="0" xfId="0" applyNumberFormat="1" applyFont="1" applyFill="1" applyAlignment="1">
      <alignment vertical="center"/>
    </xf>
    <xf numFmtId="0" fontId="7" fillId="11" borderId="11" xfId="6" applyFont="1" applyFill="1" applyBorder="1" applyAlignment="1">
      <alignment horizontal="center" vertical="center" wrapText="1"/>
    </xf>
    <xf numFmtId="4" fontId="7" fillId="11" borderId="11" xfId="6" applyNumberFormat="1" applyFont="1" applyFill="1" applyBorder="1" applyAlignment="1">
      <alignment horizontal="center" vertical="center" wrapText="1"/>
    </xf>
    <xf numFmtId="10" fontId="7" fillId="5" borderId="0" xfId="0" applyNumberFormat="1" applyFont="1" applyFill="1" applyAlignment="1">
      <alignment vertical="center"/>
    </xf>
    <xf numFmtId="167" fontId="7" fillId="5" borderId="0" xfId="0" applyNumberFormat="1" applyFont="1" applyFill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9" fillId="12" borderId="28" xfId="0" applyFont="1" applyFill="1" applyBorder="1" applyAlignment="1">
      <alignment horizontal="center" vertical="center"/>
    </xf>
    <xf numFmtId="0" fontId="6" fillId="5" borderId="8" xfId="6" applyFont="1" applyFill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6" borderId="11" xfId="6" applyFont="1" applyFill="1" applyBorder="1" applyAlignment="1">
      <alignment horizontal="center" vertical="center" wrapText="1"/>
    </xf>
    <xf numFmtId="0" fontId="7" fillId="0" borderId="11" xfId="6" applyFont="1" applyBorder="1" applyAlignment="1">
      <alignment horizontal="center" vertical="center" wrapText="1"/>
    </xf>
    <xf numFmtId="0" fontId="7" fillId="4" borderId="15" xfId="6" applyFont="1" applyFill="1" applyBorder="1" applyAlignment="1">
      <alignment vertical="center" wrapText="1"/>
    </xf>
    <xf numFmtId="0" fontId="7" fillId="0" borderId="15" xfId="6" applyFont="1" applyBorder="1" applyAlignment="1">
      <alignment vertical="center" wrapText="1"/>
    </xf>
    <xf numFmtId="0" fontId="7" fillId="0" borderId="16" xfId="6" applyFont="1" applyBorder="1" applyAlignment="1">
      <alignment vertical="center" wrapText="1"/>
    </xf>
    <xf numFmtId="0" fontId="7" fillId="0" borderId="13" xfId="6" applyFont="1" applyBorder="1" applyAlignment="1">
      <alignment horizontal="left" vertical="center" wrapText="1"/>
    </xf>
    <xf numFmtId="0" fontId="6" fillId="0" borderId="8" xfId="6" applyFont="1" applyBorder="1" applyAlignment="1">
      <alignment vertical="center" wrapText="1"/>
    </xf>
    <xf numFmtId="0" fontId="7" fillId="0" borderId="8" xfId="6" applyFont="1" applyBorder="1" applyAlignment="1">
      <alignment vertical="center"/>
    </xf>
    <xf numFmtId="0" fontId="6" fillId="0" borderId="13" xfId="6" applyFont="1" applyBorder="1" applyAlignment="1">
      <alignment vertical="center" wrapText="1"/>
    </xf>
    <xf numFmtId="0" fontId="7" fillId="0" borderId="7" xfId="6" applyFont="1" applyBorder="1" applyAlignment="1">
      <alignment vertical="center" wrapText="1"/>
    </xf>
    <xf numFmtId="0" fontId="7" fillId="17" borderId="11" xfId="0" applyFont="1" applyFill="1" applyBorder="1" applyAlignment="1">
      <alignment vertical="center"/>
    </xf>
    <xf numFmtId="4" fontId="7" fillId="10" borderId="11" xfId="6" applyNumberFormat="1" applyFont="1" applyFill="1" applyBorder="1" applyAlignment="1">
      <alignment horizontal="center" vertical="center" wrapText="1"/>
    </xf>
    <xf numFmtId="0" fontId="7" fillId="0" borderId="8" xfId="6" applyFont="1" applyBorder="1" applyAlignment="1">
      <alignment vertical="center" wrapText="1"/>
    </xf>
    <xf numFmtId="0" fontId="7" fillId="0" borderId="9" xfId="6" applyFont="1" applyBorder="1" applyAlignment="1">
      <alignment vertical="center" wrapText="1"/>
    </xf>
    <xf numFmtId="0" fontId="7" fillId="0" borderId="10" xfId="6" applyFont="1" applyBorder="1" applyAlignment="1">
      <alignment vertical="center" wrapText="1"/>
    </xf>
    <xf numFmtId="164" fontId="7" fillId="10" borderId="11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164" fontId="7" fillId="0" borderId="0" xfId="3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4" fontId="7" fillId="7" borderId="11" xfId="6" applyNumberFormat="1" applyFont="1" applyFill="1" applyBorder="1" applyAlignment="1">
      <alignment horizontal="center" vertical="center" wrapText="1"/>
    </xf>
    <xf numFmtId="0" fontId="7" fillId="8" borderId="11" xfId="6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6" fillId="0" borderId="0" xfId="0" applyFont="1"/>
    <xf numFmtId="0" fontId="7" fillId="11" borderId="9" xfId="6" applyFont="1" applyFill="1" applyBorder="1" applyAlignment="1">
      <alignment horizontal="left" vertical="center" wrapText="1"/>
    </xf>
    <xf numFmtId="0" fontId="7" fillId="11" borderId="9" xfId="6" applyFont="1" applyFill="1" applyBorder="1" applyAlignment="1">
      <alignment horizontal="right" vertical="center" wrapText="1"/>
    </xf>
    <xf numFmtId="0" fontId="7" fillId="11" borderId="10" xfId="6" applyFont="1" applyFill="1" applyBorder="1" applyAlignment="1">
      <alignment horizontal="right" vertical="center" wrapText="1"/>
    </xf>
    <xf numFmtId="0" fontId="7" fillId="15" borderId="8" xfId="6" applyFont="1" applyFill="1" applyBorder="1" applyAlignment="1">
      <alignment horizontal="right" vertical="center" wrapText="1"/>
    </xf>
    <xf numFmtId="0" fontId="7" fillId="4" borderId="8" xfId="6" applyFont="1" applyFill="1" applyBorder="1" applyAlignment="1">
      <alignment vertical="center" wrapText="1"/>
    </xf>
    <xf numFmtId="9" fontId="7" fillId="5" borderId="0" xfId="3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7" fillId="13" borderId="11" xfId="0" applyFont="1" applyFill="1" applyBorder="1" applyAlignment="1">
      <alignment horizontal="center" vertical="center" wrapText="1"/>
    </xf>
    <xf numFmtId="172" fontId="6" fillId="0" borderId="11" xfId="10" applyFont="1" applyBorder="1" applyAlignment="1" applyProtection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right"/>
    </xf>
    <xf numFmtId="170" fontId="7" fillId="5" borderId="11" xfId="0" applyNumberFormat="1" applyFont="1" applyFill="1" applyBorder="1" applyAlignment="1">
      <alignment horizontal="center" vertical="center"/>
    </xf>
    <xf numFmtId="170" fontId="7" fillId="2" borderId="11" xfId="0" applyNumberFormat="1" applyFont="1" applyFill="1" applyBorder="1" applyAlignment="1">
      <alignment horizontal="center" vertical="center"/>
    </xf>
    <xf numFmtId="170" fontId="7" fillId="5" borderId="11" xfId="0" quotePrefix="1" applyNumberFormat="1" applyFont="1" applyFill="1" applyBorder="1" applyAlignment="1">
      <alignment horizontal="center" vertical="center"/>
    </xf>
    <xf numFmtId="4" fontId="7" fillId="19" borderId="11" xfId="0" applyNumberFormat="1" applyFont="1" applyFill="1" applyBorder="1" applyAlignment="1">
      <alignment vertical="center"/>
    </xf>
    <xf numFmtId="164" fontId="7" fillId="5" borderId="11" xfId="3" quotePrefix="1" applyNumberFormat="1" applyFont="1" applyFill="1" applyBorder="1" applyAlignment="1">
      <alignment horizontal="center" vertical="center"/>
    </xf>
    <xf numFmtId="164" fontId="7" fillId="5" borderId="11" xfId="6" applyNumberFormat="1" applyFont="1" applyFill="1" applyBorder="1" applyAlignment="1">
      <alignment horizontal="center" vertical="center"/>
    </xf>
    <xf numFmtId="167" fontId="7" fillId="0" borderId="11" xfId="3" quotePrefix="1" applyNumberFormat="1" applyFont="1" applyFill="1" applyBorder="1" applyAlignment="1">
      <alignment horizontal="center" vertical="center"/>
    </xf>
    <xf numFmtId="170" fontId="7" fillId="5" borderId="15" xfId="0" applyNumberFormat="1" applyFont="1" applyFill="1" applyBorder="1" applyAlignment="1">
      <alignment horizontal="center" vertical="center"/>
    </xf>
    <xf numFmtId="170" fontId="9" fillId="12" borderId="28" xfId="6" applyNumberFormat="1" applyFont="1" applyFill="1" applyBorder="1" applyAlignment="1">
      <alignment horizontal="center" vertical="center" wrapText="1"/>
    </xf>
    <xf numFmtId="0" fontId="9" fillId="12" borderId="31" xfId="6" applyFont="1" applyFill="1" applyBorder="1" applyAlignment="1">
      <alignment horizontal="center" vertical="center" wrapText="1"/>
    </xf>
    <xf numFmtId="170" fontId="9" fillId="12" borderId="33" xfId="0" applyNumberFormat="1" applyFont="1" applyFill="1" applyBorder="1" applyAlignment="1">
      <alignment horizontal="center" vertical="center"/>
    </xf>
    <xf numFmtId="170" fontId="9" fillId="12" borderId="33" xfId="6" applyNumberFormat="1" applyFont="1" applyFill="1" applyBorder="1" applyAlignment="1">
      <alignment horizontal="center" vertical="center" wrapText="1"/>
    </xf>
    <xf numFmtId="170" fontId="9" fillId="12" borderId="32" xfId="6" applyNumberFormat="1" applyFont="1" applyFill="1" applyBorder="1" applyAlignment="1">
      <alignment horizontal="center" vertical="center" wrapText="1"/>
    </xf>
    <xf numFmtId="164" fontId="7" fillId="19" borderId="11" xfId="3" applyNumberFormat="1" applyFont="1" applyFill="1" applyBorder="1" applyAlignment="1">
      <alignment horizontal="center" vertical="center"/>
    </xf>
    <xf numFmtId="170" fontId="7" fillId="10" borderId="11" xfId="0" applyNumberFormat="1" applyFont="1" applyFill="1" applyBorder="1" applyAlignment="1">
      <alignment horizontal="center" vertical="center"/>
    </xf>
    <xf numFmtId="164" fontId="7" fillId="0" borderId="11" xfId="3" applyNumberFormat="1" applyFont="1" applyBorder="1" applyAlignment="1">
      <alignment horizontal="center" vertical="center"/>
    </xf>
    <xf numFmtId="170" fontId="7" fillId="11" borderId="11" xfId="6" applyNumberFormat="1" applyFont="1" applyFill="1" applyBorder="1" applyAlignment="1">
      <alignment horizontal="center" vertical="center" wrapText="1"/>
    </xf>
    <xf numFmtId="170" fontId="7" fillId="11" borderId="11" xfId="0" applyNumberFormat="1" applyFont="1" applyFill="1" applyBorder="1" applyAlignment="1">
      <alignment horizontal="center" vertical="center"/>
    </xf>
    <xf numFmtId="170" fontId="7" fillId="15" borderId="11" xfId="0" applyNumberFormat="1" applyFont="1" applyFill="1" applyBorder="1" applyAlignment="1">
      <alignment horizontal="center" vertical="center"/>
    </xf>
    <xf numFmtId="164" fontId="7" fillId="0" borderId="11" xfId="3" quotePrefix="1" applyNumberFormat="1" applyFont="1" applyBorder="1" applyAlignment="1">
      <alignment horizontal="center" vertical="center"/>
    </xf>
    <xf numFmtId="10" fontId="7" fillId="0" borderId="11" xfId="3" applyNumberFormat="1" applyFont="1" applyFill="1" applyBorder="1" applyAlignment="1">
      <alignment horizontal="center" vertical="center"/>
    </xf>
    <xf numFmtId="164" fontId="7" fillId="0" borderId="11" xfId="3" applyNumberFormat="1" applyFont="1" applyFill="1" applyBorder="1" applyAlignment="1">
      <alignment horizontal="center" vertical="center"/>
    </xf>
    <xf numFmtId="170" fontId="7" fillId="0" borderId="11" xfId="0" applyNumberFormat="1" applyFont="1" applyBorder="1" applyAlignment="1">
      <alignment horizontal="center" vertical="center"/>
    </xf>
    <xf numFmtId="170" fontId="7" fillId="10" borderId="15" xfId="0" applyNumberFormat="1" applyFont="1" applyFill="1" applyBorder="1" applyAlignment="1">
      <alignment horizontal="center" vertical="center"/>
    </xf>
    <xf numFmtId="164" fontId="7" fillId="10" borderId="11" xfId="6" applyNumberFormat="1" applyFont="1" applyFill="1" applyBorder="1" applyAlignment="1">
      <alignment horizontal="center" vertical="center" wrapText="1"/>
    </xf>
    <xf numFmtId="164" fontId="7" fillId="5" borderId="0" xfId="3" quotePrefix="1" applyNumberFormat="1" applyFont="1" applyFill="1" applyAlignment="1">
      <alignment horizontal="center" vertical="center"/>
    </xf>
    <xf numFmtId="170" fontId="7" fillId="0" borderId="11" xfId="0" quotePrefix="1" applyNumberFormat="1" applyFont="1" applyBorder="1" applyAlignment="1">
      <alignment horizontal="center" vertical="center"/>
    </xf>
    <xf numFmtId="166" fontId="7" fillId="16" borderId="12" xfId="0" applyNumberFormat="1" applyFont="1" applyFill="1" applyBorder="1" applyAlignment="1">
      <alignment horizontal="center" vertical="center"/>
    </xf>
    <xf numFmtId="165" fontId="7" fillId="16" borderId="12" xfId="0" applyNumberFormat="1" applyFont="1" applyFill="1" applyBorder="1" applyAlignment="1">
      <alignment horizontal="center" vertical="center"/>
    </xf>
    <xf numFmtId="0" fontId="7" fillId="0" borderId="0" xfId="6" applyFont="1" applyAlignment="1">
      <alignment horizontal="center" vertical="center" wrapText="1"/>
    </xf>
    <xf numFmtId="0" fontId="7" fillId="0" borderId="16" xfId="6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6" fillId="0" borderId="9" xfId="6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6" fillId="0" borderId="11" xfId="6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164" fontId="7" fillId="0" borderId="15" xfId="3" applyNumberFormat="1" applyFont="1" applyBorder="1" applyAlignment="1">
      <alignment horizontal="center" vertical="center"/>
    </xf>
    <xf numFmtId="0" fontId="7" fillId="17" borderId="11" xfId="0" applyFont="1" applyFill="1" applyBorder="1" applyAlignment="1">
      <alignment horizontal="center" vertical="center"/>
    </xf>
    <xf numFmtId="164" fontId="7" fillId="17" borderId="11" xfId="0" applyNumberFormat="1" applyFont="1" applyFill="1" applyBorder="1" applyAlignment="1">
      <alignment horizontal="center" vertical="center"/>
    </xf>
    <xf numFmtId="170" fontId="7" fillId="4" borderId="10" xfId="0" applyNumberFormat="1" applyFont="1" applyFill="1" applyBorder="1" applyAlignment="1">
      <alignment horizontal="center" vertical="center"/>
    </xf>
    <xf numFmtId="170" fontId="7" fillId="16" borderId="10" xfId="2" applyNumberFormat="1" applyFont="1" applyFill="1" applyBorder="1" applyAlignment="1">
      <alignment horizontal="center" vertical="center"/>
    </xf>
    <xf numFmtId="170" fontId="7" fillId="0" borderId="15" xfId="0" applyNumberFormat="1" applyFont="1" applyBorder="1" applyAlignment="1">
      <alignment horizontal="center" vertical="center"/>
    </xf>
    <xf numFmtId="170" fontId="7" fillId="17" borderId="11" xfId="0" applyNumberFormat="1" applyFont="1" applyFill="1" applyBorder="1" applyAlignment="1">
      <alignment horizontal="center" vertical="center"/>
    </xf>
    <xf numFmtId="170" fontId="7" fillId="10" borderId="7" xfId="0" applyNumberFormat="1" applyFont="1" applyFill="1" applyBorder="1" applyAlignment="1">
      <alignment horizontal="center" vertical="center"/>
    </xf>
    <xf numFmtId="168" fontId="9" fillId="0" borderId="0" xfId="1" applyNumberFormat="1" applyFont="1" applyFill="1" applyBorder="1" applyAlignment="1">
      <alignment vertical="center"/>
    </xf>
    <xf numFmtId="170" fontId="7" fillId="16" borderId="11" xfId="0" applyNumberFormat="1" applyFon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9" fillId="12" borderId="28" xfId="6" applyFont="1" applyFill="1" applyBorder="1" applyAlignment="1">
      <alignment horizontal="center" vertical="center" wrapText="1"/>
    </xf>
    <xf numFmtId="0" fontId="7" fillId="19" borderId="11" xfId="6" applyFont="1" applyFill="1" applyBorder="1" applyAlignment="1">
      <alignment horizontal="center" vertical="center"/>
    </xf>
    <xf numFmtId="0" fontId="7" fillId="0" borderId="8" xfId="4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170" fontId="8" fillId="0" borderId="17" xfId="0" applyNumberFormat="1" applyFont="1" applyBorder="1" applyAlignment="1">
      <alignment horizontal="center" vertical="center" wrapText="1"/>
    </xf>
    <xf numFmtId="172" fontId="8" fillId="0" borderId="7" xfId="12" applyFont="1" applyBorder="1" applyAlignment="1" applyProtection="1">
      <alignment horizontal="center" vertical="center"/>
    </xf>
    <xf numFmtId="172" fontId="8" fillId="0" borderId="38" xfId="12" applyFont="1" applyBorder="1" applyAlignment="1" applyProtection="1">
      <alignment horizontal="center" vertical="center"/>
    </xf>
    <xf numFmtId="0" fontId="12" fillId="0" borderId="0" xfId="0" applyFont="1"/>
    <xf numFmtId="0" fontId="8" fillId="0" borderId="0" xfId="0" applyFont="1" applyAlignment="1">
      <alignment horizontal="left" wrapText="1"/>
    </xf>
    <xf numFmtId="0" fontId="12" fillId="22" borderId="34" xfId="0" applyFont="1" applyFill="1" applyBorder="1" applyAlignment="1">
      <alignment horizontal="center" vertical="center" wrapText="1"/>
    </xf>
    <xf numFmtId="0" fontId="12" fillId="22" borderId="36" xfId="0" applyFont="1" applyFill="1" applyBorder="1" applyAlignment="1">
      <alignment horizontal="center" vertical="center" wrapText="1"/>
    </xf>
    <xf numFmtId="0" fontId="12" fillId="22" borderId="3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2" fontId="7" fillId="2" borderId="11" xfId="10" applyFont="1" applyFill="1" applyBorder="1" applyAlignment="1" applyProtection="1">
      <alignment horizontal="center" vertical="center"/>
      <protection locked="0"/>
    </xf>
    <xf numFmtId="0" fontId="6" fillId="23" borderId="11" xfId="6" applyFont="1" applyFill="1" applyBorder="1" applyAlignment="1">
      <alignment horizontal="center" vertical="center" wrapText="1"/>
    </xf>
    <xf numFmtId="10" fontId="7" fillId="23" borderId="11" xfId="3" applyNumberFormat="1" applyFont="1" applyFill="1" applyBorder="1" applyAlignment="1">
      <alignment horizontal="center" vertical="center"/>
    </xf>
    <xf numFmtId="170" fontId="7" fillId="23" borderId="11" xfId="0" applyNumberFormat="1" applyFont="1" applyFill="1" applyBorder="1" applyAlignment="1">
      <alignment horizontal="center" vertical="center"/>
    </xf>
    <xf numFmtId="0" fontId="7" fillId="23" borderId="11" xfId="6" applyFont="1" applyFill="1" applyBorder="1" applyAlignment="1">
      <alignment horizontal="center" vertical="center" wrapText="1"/>
    </xf>
    <xf numFmtId="0" fontId="7" fillId="23" borderId="11" xfId="6" applyFont="1" applyFill="1" applyBorder="1" applyAlignment="1">
      <alignment vertical="center" wrapText="1"/>
    </xf>
    <xf numFmtId="0" fontId="7" fillId="19" borderId="8" xfId="6" applyFont="1" applyFill="1" applyBorder="1" applyAlignment="1">
      <alignment horizontal="center" vertical="center"/>
    </xf>
    <xf numFmtId="0" fontId="7" fillId="19" borderId="9" xfId="6" applyFont="1" applyFill="1" applyBorder="1" applyAlignment="1">
      <alignment horizontal="center" vertical="center"/>
    </xf>
    <xf numFmtId="0" fontId="7" fillId="19" borderId="10" xfId="6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39" xfId="0" applyFont="1" applyBorder="1"/>
    <xf numFmtId="172" fontId="6" fillId="2" borderId="50" xfId="10" applyFont="1" applyFill="1" applyBorder="1" applyAlignment="1" applyProtection="1">
      <alignment horizontal="center"/>
      <protection locked="0"/>
    </xf>
    <xf numFmtId="0" fontId="6" fillId="0" borderId="50" xfId="0" applyFont="1" applyBorder="1" applyAlignment="1">
      <alignment horizontal="center"/>
    </xf>
    <xf numFmtId="0" fontId="13" fillId="0" borderId="39" xfId="0" applyFont="1" applyBorder="1" applyAlignment="1">
      <alignment horizontal="right"/>
    </xf>
    <xf numFmtId="172" fontId="6" fillId="0" borderId="50" xfId="10" applyFont="1" applyBorder="1" applyAlignment="1" applyProtection="1">
      <alignment horizontal="center"/>
    </xf>
    <xf numFmtId="9" fontId="6" fillId="0" borderId="50" xfId="0" applyNumberFormat="1" applyFont="1" applyBorder="1" applyAlignment="1">
      <alignment horizontal="center"/>
    </xf>
    <xf numFmtId="0" fontId="7" fillId="13" borderId="51" xfId="0" applyFont="1" applyFill="1" applyBorder="1"/>
    <xf numFmtId="2" fontId="7" fillId="13" borderId="52" xfId="0" applyNumberFormat="1" applyFont="1" applyFill="1" applyBorder="1" applyAlignment="1">
      <alignment horizontal="center"/>
    </xf>
    <xf numFmtId="0" fontId="6" fillId="20" borderId="39" xfId="0" applyFont="1" applyFill="1" applyBorder="1"/>
    <xf numFmtId="2" fontId="6" fillId="2" borderId="50" xfId="0" applyNumberFormat="1" applyFont="1" applyFill="1" applyBorder="1" applyAlignment="1" applyProtection="1">
      <alignment horizontal="center"/>
      <protection locked="0"/>
    </xf>
    <xf numFmtId="0" fontId="6" fillId="20" borderId="39" xfId="0" applyFont="1" applyFill="1" applyBorder="1" applyAlignment="1">
      <alignment wrapText="1"/>
    </xf>
    <xf numFmtId="0" fontId="6" fillId="2" borderId="50" xfId="0" applyFont="1" applyFill="1" applyBorder="1" applyAlignment="1" applyProtection="1">
      <alignment horizontal="center"/>
      <protection locked="0"/>
    </xf>
    <xf numFmtId="39" fontId="6" fillId="20" borderId="50" xfId="11" applyNumberFormat="1" applyFont="1" applyFill="1" applyBorder="1" applyAlignment="1" applyProtection="1">
      <alignment horizontal="center"/>
    </xf>
    <xf numFmtId="170" fontId="7" fillId="2" borderId="50" xfId="0" applyNumberFormat="1" applyFont="1" applyFill="1" applyBorder="1" applyAlignment="1">
      <alignment horizontal="center" vertical="center"/>
    </xf>
    <xf numFmtId="39" fontId="7" fillId="13" borderId="52" xfId="0" applyNumberFormat="1" applyFont="1" applyFill="1" applyBorder="1" applyAlignment="1">
      <alignment horizontal="center"/>
    </xf>
    <xf numFmtId="172" fontId="12" fillId="21" borderId="21" xfId="12" applyFont="1" applyFill="1" applyBorder="1" applyAlignment="1" applyProtection="1">
      <alignment vertical="center" wrapText="1"/>
    </xf>
    <xf numFmtId="172" fontId="12" fillId="21" borderId="12" xfId="12" applyFont="1" applyFill="1" applyBorder="1" applyAlignment="1" applyProtection="1">
      <alignment vertical="center" wrapText="1"/>
    </xf>
    <xf numFmtId="0" fontId="15" fillId="5" borderId="0" xfId="0" applyFont="1" applyFill="1" applyAlignment="1">
      <alignment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13" borderId="53" xfId="0" applyFont="1" applyFill="1" applyBorder="1" applyAlignment="1">
      <alignment horizontal="center" vertical="center" wrapText="1"/>
    </xf>
    <xf numFmtId="0" fontId="7" fillId="13" borderId="54" xfId="0" applyFont="1" applyFill="1" applyBorder="1" applyAlignment="1">
      <alignment horizontal="center" vertical="center" wrapText="1"/>
    </xf>
    <xf numFmtId="0" fontId="7" fillId="13" borderId="48" xfId="0" applyFont="1" applyFill="1" applyBorder="1" applyAlignment="1">
      <alignment horizontal="center"/>
    </xf>
    <xf numFmtId="0" fontId="7" fillId="13" borderId="49" xfId="0" applyFont="1" applyFill="1" applyBorder="1" applyAlignment="1">
      <alignment horizontal="center"/>
    </xf>
    <xf numFmtId="0" fontId="9" fillId="13" borderId="0" xfId="0" applyFont="1" applyFill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13" borderId="8" xfId="0" applyFont="1" applyFill="1" applyBorder="1" applyAlignment="1">
      <alignment horizontal="center"/>
    </xf>
    <xf numFmtId="0" fontId="7" fillId="13" borderId="9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172" fontId="7" fillId="13" borderId="8" xfId="10" applyFont="1" applyFill="1" applyBorder="1" applyAlignment="1" applyProtection="1">
      <alignment horizontal="center" vertical="center"/>
    </xf>
    <xf numFmtId="172" fontId="7" fillId="13" borderId="10" xfId="10" applyFont="1" applyFill="1" applyBorder="1" applyAlignment="1" applyProtection="1">
      <alignment horizontal="center" vertical="center"/>
    </xf>
    <xf numFmtId="172" fontId="7" fillId="13" borderId="11" xfId="0" applyNumberFormat="1" applyFont="1" applyFill="1" applyBorder="1" applyAlignment="1">
      <alignment horizontal="center"/>
    </xf>
    <xf numFmtId="0" fontId="7" fillId="2" borderId="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 wrapText="1"/>
    </xf>
    <xf numFmtId="0" fontId="7" fillId="0" borderId="8" xfId="4" applyFont="1" applyBorder="1" applyAlignment="1">
      <alignment horizontal="right" vertical="center" wrapText="1"/>
    </xf>
    <xf numFmtId="0" fontId="7" fillId="0" borderId="9" xfId="4" applyFont="1" applyBorder="1" applyAlignment="1">
      <alignment horizontal="right" vertical="center" wrapText="1"/>
    </xf>
    <xf numFmtId="0" fontId="7" fillId="0" borderId="10" xfId="4" applyFont="1" applyBorder="1" applyAlignment="1">
      <alignment horizontal="right" vertical="center" wrapText="1"/>
    </xf>
    <xf numFmtId="0" fontId="6" fillId="5" borderId="8" xfId="4" quotePrefix="1" applyFont="1" applyFill="1" applyBorder="1" applyAlignment="1">
      <alignment horizontal="center" vertical="center" wrapText="1"/>
    </xf>
    <xf numFmtId="0" fontId="6" fillId="5" borderId="10" xfId="4" quotePrefix="1" applyFont="1" applyFill="1" applyBorder="1" applyAlignment="1">
      <alignment horizontal="center" vertical="center" wrapText="1"/>
    </xf>
    <xf numFmtId="17" fontId="6" fillId="5" borderId="8" xfId="4" quotePrefix="1" applyNumberFormat="1" applyFont="1" applyFill="1" applyBorder="1" applyAlignment="1">
      <alignment horizontal="center" vertical="center" wrapText="1"/>
    </xf>
    <xf numFmtId="17" fontId="6" fillId="5" borderId="10" xfId="4" quotePrefix="1" applyNumberFormat="1" applyFont="1" applyFill="1" applyBorder="1" applyAlignment="1">
      <alignment horizontal="center" vertical="center" wrapText="1"/>
    </xf>
    <xf numFmtId="0" fontId="7" fillId="5" borderId="9" xfId="4" applyFont="1" applyFill="1" applyBorder="1" applyAlignment="1">
      <alignment horizontal="right" vertical="center" wrapText="1"/>
    </xf>
    <xf numFmtId="0" fontId="7" fillId="5" borderId="10" xfId="4" applyFont="1" applyFill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8" xfId="5" applyFont="1" applyFill="1" applyBorder="1" applyAlignment="1">
      <alignment horizontal="center" vertical="center" wrapText="1"/>
    </xf>
    <xf numFmtId="0" fontId="6" fillId="5" borderId="10" xfId="5" applyFont="1" applyFill="1" applyBorder="1" applyAlignment="1">
      <alignment horizontal="center" vertical="center" wrapText="1"/>
    </xf>
    <xf numFmtId="0" fontId="7" fillId="4" borderId="13" xfId="4" applyFont="1" applyFill="1" applyBorder="1" applyAlignment="1">
      <alignment horizontal="center" vertical="center"/>
    </xf>
    <xf numFmtId="0" fontId="7" fillId="4" borderId="19" xfId="4" applyFont="1" applyFill="1" applyBorder="1" applyAlignment="1">
      <alignment horizontal="center" vertical="center"/>
    </xf>
    <xf numFmtId="0" fontId="7" fillId="4" borderId="14" xfId="4" applyFont="1" applyFill="1" applyBorder="1" applyAlignment="1">
      <alignment horizontal="center" vertical="center"/>
    </xf>
    <xf numFmtId="0" fontId="7" fillId="4" borderId="17" xfId="4" applyFont="1" applyFill="1" applyBorder="1" applyAlignment="1">
      <alignment horizontal="center" vertical="center"/>
    </xf>
    <xf numFmtId="0" fontId="7" fillId="4" borderId="20" xfId="4" applyFont="1" applyFill="1" applyBorder="1" applyAlignment="1">
      <alignment horizontal="center" vertical="center"/>
    </xf>
    <xf numFmtId="0" fontId="7" fillId="4" borderId="18" xfId="4" applyFont="1" applyFill="1" applyBorder="1" applyAlignment="1">
      <alignment horizontal="center" vertical="center"/>
    </xf>
    <xf numFmtId="0" fontId="7" fillId="4" borderId="8" xfId="4" applyFont="1" applyFill="1" applyBorder="1" applyAlignment="1">
      <alignment horizontal="center" vertical="center"/>
    </xf>
    <xf numFmtId="0" fontId="7" fillId="4" borderId="9" xfId="4" applyFont="1" applyFill="1" applyBorder="1" applyAlignment="1">
      <alignment horizontal="center" vertical="center"/>
    </xf>
    <xf numFmtId="0" fontId="7" fillId="4" borderId="10" xfId="4" applyFont="1" applyFill="1" applyBorder="1" applyAlignment="1">
      <alignment horizontal="center" vertical="center"/>
    </xf>
    <xf numFmtId="14" fontId="6" fillId="5" borderId="8" xfId="0" quotePrefix="1" applyNumberFormat="1" applyFont="1" applyFill="1" applyBorder="1" applyAlignment="1">
      <alignment horizontal="center" vertical="center"/>
    </xf>
    <xf numFmtId="14" fontId="6" fillId="5" borderId="9" xfId="0" applyNumberFormat="1" applyFont="1" applyFill="1" applyBorder="1" applyAlignment="1">
      <alignment horizontal="center" vertical="center"/>
    </xf>
    <xf numFmtId="14" fontId="6" fillId="5" borderId="10" xfId="0" applyNumberFormat="1" applyFont="1" applyFill="1" applyBorder="1" applyAlignment="1">
      <alignment horizontal="center" vertical="center"/>
    </xf>
    <xf numFmtId="0" fontId="6" fillId="5" borderId="8" xfId="4" applyFont="1" applyFill="1" applyBorder="1" applyAlignment="1">
      <alignment horizontal="center" vertical="center" wrapText="1"/>
    </xf>
    <xf numFmtId="0" fontId="6" fillId="5" borderId="9" xfId="4" applyFont="1" applyFill="1" applyBorder="1" applyAlignment="1">
      <alignment horizontal="center" vertical="center" wrapText="1"/>
    </xf>
    <xf numFmtId="0" fontId="6" fillId="5" borderId="10" xfId="4" applyFont="1" applyFill="1" applyBorder="1" applyAlignment="1">
      <alignment horizontal="center" vertical="center" wrapText="1"/>
    </xf>
    <xf numFmtId="0" fontId="7" fillId="19" borderId="8" xfId="6" applyFont="1" applyFill="1" applyBorder="1" applyAlignment="1">
      <alignment horizontal="center" vertical="center"/>
    </xf>
    <xf numFmtId="0" fontId="7" fillId="19" borderId="9" xfId="6" applyFont="1" applyFill="1" applyBorder="1" applyAlignment="1">
      <alignment horizontal="center" vertical="center"/>
    </xf>
    <xf numFmtId="0" fontId="7" fillId="19" borderId="10" xfId="6" applyFont="1" applyFill="1" applyBorder="1" applyAlignment="1">
      <alignment horizontal="center" vertical="center"/>
    </xf>
    <xf numFmtId="0" fontId="7" fillId="7" borderId="8" xfId="6" applyFont="1" applyFill="1" applyBorder="1" applyAlignment="1">
      <alignment horizontal="center" vertical="center" wrapText="1"/>
    </xf>
    <xf numFmtId="0" fontId="7" fillId="7" borderId="9" xfId="6" applyFont="1" applyFill="1" applyBorder="1" applyAlignment="1">
      <alignment horizontal="center" vertical="center" wrapText="1"/>
    </xf>
    <xf numFmtId="0" fontId="7" fillId="7" borderId="10" xfId="6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justify" vertical="center"/>
    </xf>
    <xf numFmtId="0" fontId="6" fillId="2" borderId="10" xfId="0" applyFont="1" applyFill="1" applyBorder="1" applyAlignment="1">
      <alignment horizontal="justify" vertical="center"/>
    </xf>
    <xf numFmtId="164" fontId="7" fillId="0" borderId="8" xfId="3" applyNumberFormat="1" applyFont="1" applyBorder="1" applyAlignment="1">
      <alignment horizontal="center" vertical="center"/>
    </xf>
    <xf numFmtId="164" fontId="7" fillId="0" borderId="10" xfId="3" applyNumberFormat="1" applyFont="1" applyBorder="1" applyAlignment="1">
      <alignment horizontal="center" vertical="center"/>
    </xf>
    <xf numFmtId="164" fontId="7" fillId="0" borderId="8" xfId="3" applyNumberFormat="1" applyFont="1" applyBorder="1" applyAlignment="1">
      <alignment horizontal="justify" vertical="center"/>
    </xf>
    <xf numFmtId="164" fontId="7" fillId="0" borderId="10" xfId="3" applyNumberFormat="1" applyFont="1" applyBorder="1" applyAlignment="1">
      <alignment horizontal="justify" vertical="center"/>
    </xf>
    <xf numFmtId="0" fontId="6" fillId="5" borderId="9" xfId="5" applyFont="1" applyFill="1" applyBorder="1" applyAlignment="1">
      <alignment horizontal="center" vertical="center" wrapText="1"/>
    </xf>
    <xf numFmtId="170" fontId="7" fillId="5" borderId="8" xfId="5" applyNumberFormat="1" applyFont="1" applyFill="1" applyBorder="1" applyAlignment="1">
      <alignment horizontal="center" vertical="center" wrapText="1"/>
    </xf>
    <xf numFmtId="170" fontId="7" fillId="5" borderId="9" xfId="5" applyNumberFormat="1" applyFont="1" applyFill="1" applyBorder="1" applyAlignment="1">
      <alignment horizontal="center" vertical="center" wrapText="1"/>
    </xf>
    <xf numFmtId="170" fontId="7" fillId="5" borderId="10" xfId="5" applyNumberFormat="1" applyFont="1" applyFill="1" applyBorder="1" applyAlignment="1">
      <alignment horizontal="center" vertical="center" wrapText="1"/>
    </xf>
    <xf numFmtId="15" fontId="6" fillId="5" borderId="8" xfId="0" applyNumberFormat="1" applyFont="1" applyFill="1" applyBorder="1" applyAlignment="1">
      <alignment horizontal="center" vertical="center"/>
    </xf>
    <xf numFmtId="15" fontId="6" fillId="5" borderId="9" xfId="0" applyNumberFormat="1" applyFont="1" applyFill="1" applyBorder="1" applyAlignment="1">
      <alignment horizontal="center" vertical="center"/>
    </xf>
    <xf numFmtId="15" fontId="6" fillId="5" borderId="10" xfId="0" applyNumberFormat="1" applyFont="1" applyFill="1" applyBorder="1" applyAlignment="1">
      <alignment horizontal="center" vertical="center"/>
    </xf>
    <xf numFmtId="0" fontId="7" fillId="5" borderId="8" xfId="6" applyFont="1" applyFill="1" applyBorder="1" applyAlignment="1">
      <alignment horizontal="justify" vertical="center"/>
    </xf>
    <xf numFmtId="0" fontId="7" fillId="5" borderId="10" xfId="6" applyFont="1" applyFill="1" applyBorder="1" applyAlignment="1">
      <alignment horizontal="justify" vertical="center"/>
    </xf>
    <xf numFmtId="0" fontId="7" fillId="11" borderId="8" xfId="6" applyFont="1" applyFill="1" applyBorder="1" applyAlignment="1">
      <alignment horizontal="center" vertical="center"/>
    </xf>
    <xf numFmtId="0" fontId="7" fillId="11" borderId="9" xfId="6" applyFont="1" applyFill="1" applyBorder="1" applyAlignment="1">
      <alignment horizontal="center" vertical="center"/>
    </xf>
    <xf numFmtId="0" fontId="7" fillId="11" borderId="10" xfId="6" applyFont="1" applyFill="1" applyBorder="1" applyAlignment="1">
      <alignment horizontal="center" vertical="center"/>
    </xf>
    <xf numFmtId="0" fontId="7" fillId="10" borderId="23" xfId="6" applyFont="1" applyFill="1" applyBorder="1" applyAlignment="1">
      <alignment horizontal="center" vertical="center" wrapText="1"/>
    </xf>
    <xf numFmtId="0" fontId="7" fillId="10" borderId="24" xfId="6" applyFont="1" applyFill="1" applyBorder="1" applyAlignment="1">
      <alignment horizontal="center" vertical="center" wrapText="1"/>
    </xf>
    <xf numFmtId="0" fontId="7" fillId="10" borderId="25" xfId="6" applyFont="1" applyFill="1" applyBorder="1" applyAlignment="1">
      <alignment horizontal="center" vertical="center" wrapText="1"/>
    </xf>
    <xf numFmtId="0" fontId="9" fillId="12" borderId="26" xfId="0" applyFont="1" applyFill="1" applyBorder="1" applyAlignment="1">
      <alignment horizontal="center" vertical="center"/>
    </xf>
    <xf numFmtId="0" fontId="9" fillId="12" borderId="27" xfId="0" applyFont="1" applyFill="1" applyBorder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9" fillId="12" borderId="29" xfId="0" applyFont="1" applyFill="1" applyBorder="1" applyAlignment="1">
      <alignment horizontal="center" vertical="center"/>
    </xf>
    <xf numFmtId="0" fontId="7" fillId="2" borderId="11" xfId="6" applyFont="1" applyFill="1" applyBorder="1" applyAlignment="1">
      <alignment horizontal="center" vertical="center" wrapText="1"/>
    </xf>
    <xf numFmtId="0" fontId="7" fillId="2" borderId="11" xfId="6" applyFont="1" applyFill="1" applyBorder="1" applyAlignment="1">
      <alignment horizontal="center" vertical="center"/>
    </xf>
    <xf numFmtId="164" fontId="7" fillId="0" borderId="8" xfId="3" quotePrefix="1" applyNumberFormat="1" applyFont="1" applyBorder="1" applyAlignment="1">
      <alignment horizontal="justify" vertical="center"/>
    </xf>
    <xf numFmtId="164" fontId="7" fillId="9" borderId="8" xfId="3" applyNumberFormat="1" applyFont="1" applyFill="1" applyBorder="1" applyAlignment="1">
      <alignment horizontal="center" vertical="center"/>
    </xf>
    <xf numFmtId="164" fontId="7" fillId="9" borderId="9" xfId="3" applyNumberFormat="1" applyFont="1" applyFill="1" applyBorder="1" applyAlignment="1">
      <alignment horizontal="center" vertical="center"/>
    </xf>
    <xf numFmtId="164" fontId="7" fillId="9" borderId="10" xfId="3" applyNumberFormat="1" applyFont="1" applyFill="1" applyBorder="1" applyAlignment="1">
      <alignment horizontal="center" vertical="center"/>
    </xf>
    <xf numFmtId="0" fontId="7" fillId="10" borderId="8" xfId="6" applyFont="1" applyFill="1" applyBorder="1" applyAlignment="1">
      <alignment horizontal="center" vertical="center" wrapText="1"/>
    </xf>
    <xf numFmtId="0" fontId="7" fillId="10" borderId="9" xfId="6" applyFont="1" applyFill="1" applyBorder="1" applyAlignment="1">
      <alignment horizontal="center" vertical="center" wrapText="1"/>
    </xf>
    <xf numFmtId="0" fontId="7" fillId="10" borderId="10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left" vertical="center"/>
    </xf>
    <xf numFmtId="0" fontId="7" fillId="2" borderId="10" xfId="6" applyFont="1" applyFill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10" borderId="8" xfId="6" applyFont="1" applyFill="1" applyBorder="1" applyAlignment="1">
      <alignment horizontal="right" vertical="center" wrapText="1"/>
    </xf>
    <xf numFmtId="0" fontId="7" fillId="10" borderId="9" xfId="6" applyFont="1" applyFill="1" applyBorder="1" applyAlignment="1">
      <alignment horizontal="right" vertical="center" wrapText="1"/>
    </xf>
    <xf numFmtId="0" fontId="7" fillId="10" borderId="10" xfId="6" applyFont="1" applyFill="1" applyBorder="1" applyAlignment="1">
      <alignment horizontal="right" vertical="center" wrapText="1"/>
    </xf>
    <xf numFmtId="0" fontId="7" fillId="0" borderId="8" xfId="6" applyFont="1" applyBorder="1" applyAlignment="1">
      <alignment horizontal="left" vertical="center" wrapText="1"/>
    </xf>
    <xf numFmtId="0" fontId="7" fillId="0" borderId="9" xfId="6" applyFont="1" applyBorder="1" applyAlignment="1">
      <alignment horizontal="left" vertical="center" wrapText="1"/>
    </xf>
    <xf numFmtId="0" fontId="7" fillId="0" borderId="10" xfId="6" applyFont="1" applyBorder="1" applyAlignment="1">
      <alignment horizontal="left" vertical="center" wrapText="1"/>
    </xf>
    <xf numFmtId="0" fontId="7" fillId="23" borderId="8" xfId="0" applyFont="1" applyFill="1" applyBorder="1" applyAlignment="1">
      <alignment horizontal="left" vertical="center"/>
    </xf>
    <xf numFmtId="0" fontId="7" fillId="23" borderId="10" xfId="0" applyFont="1" applyFill="1" applyBorder="1" applyAlignment="1">
      <alignment horizontal="left" vertical="center"/>
    </xf>
    <xf numFmtId="0" fontId="7" fillId="14" borderId="9" xfId="6" applyFont="1" applyFill="1" applyBorder="1" applyAlignment="1">
      <alignment horizontal="center" vertical="center"/>
    </xf>
    <xf numFmtId="0" fontId="7" fillId="14" borderId="10" xfId="6" applyFont="1" applyFill="1" applyBorder="1" applyAlignment="1">
      <alignment horizontal="center" vertical="center"/>
    </xf>
    <xf numFmtId="0" fontId="7" fillId="11" borderId="8" xfId="6" applyFont="1" applyFill="1" applyBorder="1" applyAlignment="1">
      <alignment horizontal="center" vertical="center" wrapText="1"/>
    </xf>
    <xf numFmtId="0" fontId="7" fillId="11" borderId="9" xfId="6" applyFont="1" applyFill="1" applyBorder="1" applyAlignment="1">
      <alignment horizontal="center" vertical="center" wrapText="1"/>
    </xf>
    <xf numFmtId="0" fontId="7" fillId="11" borderId="10" xfId="6" applyFont="1" applyFill="1" applyBorder="1" applyAlignment="1">
      <alignment horizontal="center" vertical="center" wrapText="1"/>
    </xf>
    <xf numFmtId="0" fontId="7" fillId="15" borderId="8" xfId="6" applyFont="1" applyFill="1" applyBorder="1" applyAlignment="1">
      <alignment horizontal="center" vertical="center" wrapText="1"/>
    </xf>
    <xf numFmtId="0" fontId="7" fillId="15" borderId="9" xfId="6" applyFont="1" applyFill="1" applyBorder="1" applyAlignment="1">
      <alignment horizontal="center" vertical="center" wrapText="1"/>
    </xf>
    <xf numFmtId="0" fontId="7" fillId="15" borderId="10" xfId="6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12" borderId="40" xfId="6" applyFont="1" applyFill="1" applyBorder="1" applyAlignment="1">
      <alignment horizontal="center" vertical="center" wrapText="1"/>
    </xf>
    <xf numFmtId="0" fontId="9" fillId="12" borderId="26" xfId="6" applyFont="1" applyFill="1" applyBorder="1" applyAlignment="1">
      <alignment horizontal="center" vertical="center" wrapText="1"/>
    </xf>
    <xf numFmtId="0" fontId="9" fillId="12" borderId="27" xfId="6" applyFont="1" applyFill="1" applyBorder="1" applyAlignment="1">
      <alignment horizontal="center" vertical="center" wrapText="1"/>
    </xf>
    <xf numFmtId="0" fontId="9" fillId="12" borderId="41" xfId="6" applyFont="1" applyFill="1" applyBorder="1" applyAlignment="1">
      <alignment horizontal="center" vertical="center" wrapText="1"/>
    </xf>
    <xf numFmtId="0" fontId="9" fillId="12" borderId="0" xfId="6" applyFont="1" applyFill="1" applyAlignment="1">
      <alignment horizontal="center" vertical="center" wrapText="1"/>
    </xf>
    <xf numFmtId="0" fontId="9" fillId="12" borderId="29" xfId="6" applyFont="1" applyFill="1" applyBorder="1" applyAlignment="1">
      <alignment horizontal="center" vertical="center" wrapText="1"/>
    </xf>
    <xf numFmtId="0" fontId="9" fillId="12" borderId="42" xfId="6" applyFont="1" applyFill="1" applyBorder="1" applyAlignment="1">
      <alignment horizontal="center" vertical="center" wrapText="1"/>
    </xf>
    <xf numFmtId="0" fontId="9" fillId="12" borderId="43" xfId="6" applyFont="1" applyFill="1" applyBorder="1" applyAlignment="1">
      <alignment horizontal="center" vertical="center" wrapText="1"/>
    </xf>
    <xf numFmtId="0" fontId="9" fillId="12" borderId="44" xfId="6" applyFont="1" applyFill="1" applyBorder="1" applyAlignment="1">
      <alignment horizontal="center" vertical="center" wrapText="1"/>
    </xf>
    <xf numFmtId="0" fontId="7" fillId="0" borderId="11" xfId="6" applyFont="1" applyBorder="1" applyAlignment="1">
      <alignment horizontal="left" vertical="center" wrapText="1"/>
    </xf>
    <xf numFmtId="0" fontId="7" fillId="19" borderId="45" xfId="6" applyFont="1" applyFill="1" applyBorder="1" applyAlignment="1">
      <alignment horizontal="center" vertical="center"/>
    </xf>
    <xf numFmtId="0" fontId="7" fillId="19" borderId="46" xfId="6" applyFont="1" applyFill="1" applyBorder="1" applyAlignment="1">
      <alignment horizontal="center" vertical="center"/>
    </xf>
    <xf numFmtId="0" fontId="7" fillId="19" borderId="47" xfId="6" applyFont="1" applyFill="1" applyBorder="1" applyAlignment="1">
      <alignment horizontal="center" vertical="center"/>
    </xf>
    <xf numFmtId="0" fontId="7" fillId="2" borderId="8" xfId="6" applyFont="1" applyFill="1" applyBorder="1" applyAlignment="1">
      <alignment horizontal="center" vertical="center"/>
    </xf>
    <xf numFmtId="0" fontId="7" fillId="2" borderId="9" xfId="6" applyFont="1" applyFill="1" applyBorder="1" applyAlignment="1">
      <alignment horizontal="center" vertical="center"/>
    </xf>
    <xf numFmtId="0" fontId="7" fillId="2" borderId="10" xfId="6" applyFont="1" applyFill="1" applyBorder="1" applyAlignment="1">
      <alignment horizontal="center" vertical="center"/>
    </xf>
    <xf numFmtId="0" fontId="7" fillId="7" borderId="8" xfId="6" applyFont="1" applyFill="1" applyBorder="1" applyAlignment="1">
      <alignment horizontal="center" vertical="center"/>
    </xf>
    <xf numFmtId="0" fontId="7" fillId="7" borderId="9" xfId="6" applyFont="1" applyFill="1" applyBorder="1" applyAlignment="1">
      <alignment horizontal="center" vertical="center"/>
    </xf>
    <xf numFmtId="0" fontId="7" fillId="7" borderId="10" xfId="6" applyFont="1" applyFill="1" applyBorder="1" applyAlignment="1">
      <alignment horizontal="center" vertical="center"/>
    </xf>
    <xf numFmtId="0" fontId="7" fillId="18" borderId="11" xfId="0" applyFont="1" applyFill="1" applyBorder="1" applyAlignment="1">
      <alignment horizontal="left" vertical="center" wrapText="1"/>
    </xf>
    <xf numFmtId="0" fontId="11" fillId="0" borderId="13" xfId="8" applyFont="1" applyFill="1" applyBorder="1" applyAlignment="1" applyProtection="1">
      <alignment horizontal="left" vertical="center"/>
    </xf>
    <xf numFmtId="0" fontId="11" fillId="0" borderId="14" xfId="8" applyFont="1" applyFill="1" applyBorder="1" applyAlignment="1" applyProtection="1">
      <alignment horizontal="left" vertical="center"/>
    </xf>
    <xf numFmtId="0" fontId="7" fillId="0" borderId="17" xfId="6" applyFont="1" applyBorder="1" applyAlignment="1">
      <alignment horizontal="left" vertical="center" wrapText="1"/>
    </xf>
    <xf numFmtId="0" fontId="7" fillId="0" borderId="18" xfId="6" applyFont="1" applyBorder="1" applyAlignment="1">
      <alignment horizontal="left" vertical="center" wrapText="1"/>
    </xf>
    <xf numFmtId="0" fontId="7" fillId="2" borderId="8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center" vertical="center" wrapText="1"/>
    </xf>
    <xf numFmtId="0" fontId="7" fillId="2" borderId="10" xfId="6" applyFont="1" applyFill="1" applyBorder="1" applyAlignment="1">
      <alignment horizontal="center" vertical="center" wrapText="1"/>
    </xf>
    <xf numFmtId="0" fontId="7" fillId="14" borderId="8" xfId="6" applyFont="1" applyFill="1" applyBorder="1" applyAlignment="1">
      <alignment horizontal="center" vertical="center"/>
    </xf>
    <xf numFmtId="164" fontId="7" fillId="23" borderId="8" xfId="3" applyNumberFormat="1" applyFont="1" applyFill="1" applyBorder="1" applyAlignment="1">
      <alignment horizontal="center" vertical="center"/>
    </xf>
    <xf numFmtId="164" fontId="7" fillId="23" borderId="10" xfId="3" applyNumberFormat="1" applyFont="1" applyFill="1" applyBorder="1" applyAlignment="1">
      <alignment horizontal="center" vertical="center"/>
    </xf>
    <xf numFmtId="164" fontId="7" fillId="23" borderId="13" xfId="3" applyNumberFormat="1" applyFont="1" applyFill="1" applyBorder="1" applyAlignment="1">
      <alignment horizontal="center" vertical="center"/>
    </xf>
    <xf numFmtId="164" fontId="7" fillId="23" borderId="14" xfId="3" applyNumberFormat="1" applyFont="1" applyFill="1" applyBorder="1" applyAlignment="1">
      <alignment horizontal="center" vertical="center"/>
    </xf>
    <xf numFmtId="0" fontId="6" fillId="0" borderId="8" xfId="6" applyFont="1" applyBorder="1" applyAlignment="1">
      <alignment horizontal="left" vertical="center" wrapText="1"/>
    </xf>
    <xf numFmtId="0" fontId="6" fillId="0" borderId="9" xfId="6" applyFont="1" applyBorder="1" applyAlignment="1">
      <alignment horizontal="left" vertical="center" wrapText="1"/>
    </xf>
    <xf numFmtId="0" fontId="6" fillId="0" borderId="10" xfId="6" applyFont="1" applyBorder="1" applyAlignment="1">
      <alignment horizontal="left" vertical="center" wrapText="1"/>
    </xf>
    <xf numFmtId="0" fontId="9" fillId="0" borderId="19" xfId="6" applyFont="1" applyBorder="1" applyAlignment="1">
      <alignment horizontal="right" vertical="center" wrapText="1"/>
    </xf>
    <xf numFmtId="0" fontId="7" fillId="16" borderId="21" xfId="0" applyFont="1" applyFill="1" applyBorder="1" applyAlignment="1">
      <alignment horizontal="center" vertical="center"/>
    </xf>
    <xf numFmtId="0" fontId="7" fillId="16" borderId="22" xfId="0" applyFont="1" applyFill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21" borderId="21" xfId="0" applyFont="1" applyFill="1" applyBorder="1" applyAlignment="1">
      <alignment horizontal="center" vertical="center" wrapText="1"/>
    </xf>
    <xf numFmtId="0" fontId="12" fillId="21" borderId="30" xfId="0" applyFont="1" applyFill="1" applyBorder="1" applyAlignment="1">
      <alignment horizontal="center" vertical="center" wrapText="1"/>
    </xf>
    <xf numFmtId="0" fontId="12" fillId="21" borderId="2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170" fontId="6" fillId="5" borderId="0" xfId="0" applyNumberFormat="1" applyFont="1" applyFill="1" applyAlignment="1">
      <alignment vertical="center"/>
    </xf>
    <xf numFmtId="164" fontId="7" fillId="5" borderId="0" xfId="0" applyNumberFormat="1" applyFont="1" applyFill="1" applyAlignment="1">
      <alignment vertical="center"/>
    </xf>
  </cellXfs>
  <cellStyles count="13">
    <cellStyle name="Hiperlink" xfId="8" builtinId="8"/>
    <cellStyle name="Moeda" xfId="2" builtinId="4"/>
    <cellStyle name="Moeda 2" xfId="7" xr:uid="{00000000-0005-0000-0000-000002000000}"/>
    <cellStyle name="Moeda 2 2" xfId="12" xr:uid="{433816C5-45E8-4F5F-9BB5-F7EE99477D66}"/>
    <cellStyle name="Moeda 3" xfId="10" xr:uid="{3457CEFB-E268-45C6-A808-A237D1E01D8F}"/>
    <cellStyle name="Normal" xfId="0" builtinId="0"/>
    <cellStyle name="Normal 2" xfId="6" xr:uid="{00000000-0005-0000-0000-000004000000}"/>
    <cellStyle name="Normal 4" xfId="4" xr:uid="{00000000-0005-0000-0000-000005000000}"/>
    <cellStyle name="Normal 5" xfId="5" xr:uid="{00000000-0005-0000-0000-000006000000}"/>
    <cellStyle name="Porcentagem" xfId="3" builtinId="5"/>
    <cellStyle name="Vírgula" xfId="1" builtinId="3"/>
    <cellStyle name="Vírgula 2" xfId="9" xr:uid="{00000000-0005-0000-0000-000009000000}"/>
    <cellStyle name="Vírgula 3" xfId="11" xr:uid="{7E78693B-CE66-4617-AE0D-5FC521472B0A}"/>
  </cellStyles>
  <dxfs count="0"/>
  <tableStyles count="0" defaultTableStyle="TableStyleMedium2" defaultPivotStyle="PivotStyleLight16"/>
  <colors>
    <mruColors>
      <color rgb="FF66FF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s.ccs/Downloads/PLANILHA%20FINAL%20-%20C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RESUMO"/>
      <sheetName val="INSUMOS"/>
      <sheetName val="44 HR  SEMANAIS - RB"/>
    </sheetNames>
    <sheetDataSet>
      <sheetData sheetId="0"/>
      <sheetData sheetId="1">
        <row r="21">
          <cell r="G21">
            <v>0</v>
          </cell>
        </row>
        <row r="30">
          <cell r="G30">
            <v>0</v>
          </cell>
        </row>
        <row r="45">
          <cell r="G4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0C27B-18FF-45DD-8759-CD4AC867741F}">
  <sheetPr>
    <tabColor rgb="FFFFC000"/>
    <pageSetUpPr fitToPage="1"/>
  </sheetPr>
  <dimension ref="A1:F43"/>
  <sheetViews>
    <sheetView topLeftCell="A31" zoomScale="115" zoomScaleNormal="115" workbookViewId="0">
      <selection activeCell="A11" sqref="A11:D11"/>
    </sheetView>
  </sheetViews>
  <sheetFormatPr defaultColWidth="9.140625" defaultRowHeight="12.75" x14ac:dyDescent="0.2"/>
  <cols>
    <col min="1" max="1" width="6" style="14" customWidth="1"/>
    <col min="2" max="2" width="33.140625" style="14" customWidth="1"/>
    <col min="3" max="3" width="14.140625" style="14" customWidth="1"/>
    <col min="4" max="6" width="15.7109375" style="14" customWidth="1"/>
    <col min="7" max="16384" width="9.140625" style="14"/>
  </cols>
  <sheetData>
    <row r="1" spans="1:6" x14ac:dyDescent="0.2">
      <c r="A1" s="166" t="s">
        <v>123</v>
      </c>
      <c r="B1" s="166"/>
      <c r="C1" s="166"/>
      <c r="D1" s="166"/>
      <c r="E1" s="166"/>
      <c r="F1" s="166"/>
    </row>
    <row r="2" spans="1:6" x14ac:dyDescent="0.2">
      <c r="A2" s="56"/>
      <c r="B2" s="63"/>
      <c r="C2" s="56"/>
      <c r="D2" s="56"/>
      <c r="E2" s="56"/>
      <c r="F2" s="56"/>
    </row>
    <row r="3" spans="1:6" x14ac:dyDescent="0.2">
      <c r="A3" s="167" t="s">
        <v>201</v>
      </c>
      <c r="B3" s="167"/>
      <c r="C3" s="167"/>
      <c r="D3" s="167"/>
      <c r="E3" s="167"/>
      <c r="F3" s="167"/>
    </row>
    <row r="4" spans="1:6" ht="76.5" x14ac:dyDescent="0.2">
      <c r="A4" s="64" t="s">
        <v>124</v>
      </c>
      <c r="B4" s="64" t="s">
        <v>125</v>
      </c>
      <c r="C4" s="64" t="s">
        <v>177</v>
      </c>
      <c r="D4" s="64" t="s">
        <v>178</v>
      </c>
      <c r="E4" s="64" t="s">
        <v>179</v>
      </c>
      <c r="F4" s="64" t="s">
        <v>180</v>
      </c>
    </row>
    <row r="5" spans="1:6" ht="25.5" x14ac:dyDescent="0.2">
      <c r="A5" s="3">
        <v>1</v>
      </c>
      <c r="B5" s="12" t="s">
        <v>185</v>
      </c>
      <c r="C5" s="3">
        <v>4</v>
      </c>
      <c r="D5" s="131">
        <v>37.76</v>
      </c>
      <c r="E5" s="65">
        <f>TRUNC((D5*C5),2)</f>
        <v>151.04</v>
      </c>
      <c r="F5" s="65">
        <f>TRUNC((E5/12),2)</f>
        <v>12.58</v>
      </c>
    </row>
    <row r="6" spans="1:6" ht="48" customHeight="1" x14ac:dyDescent="0.2">
      <c r="A6" s="3">
        <v>2</v>
      </c>
      <c r="B6" s="12" t="s">
        <v>186</v>
      </c>
      <c r="C6" s="3">
        <v>4</v>
      </c>
      <c r="D6" s="131">
        <v>37.76</v>
      </c>
      <c r="E6" s="65">
        <f t="shared" ref="E6:E10" si="0">TRUNC((D6*C6),2)</f>
        <v>151.04</v>
      </c>
      <c r="F6" s="65">
        <f t="shared" ref="F6:F10" si="1">TRUNC((E6/12),2)</f>
        <v>12.58</v>
      </c>
    </row>
    <row r="7" spans="1:6" x14ac:dyDescent="0.2">
      <c r="A7" s="3">
        <v>3</v>
      </c>
      <c r="B7" s="12" t="s">
        <v>187</v>
      </c>
      <c r="C7" s="3">
        <v>2</v>
      </c>
      <c r="D7" s="131">
        <v>63.57</v>
      </c>
      <c r="E7" s="65">
        <f t="shared" si="0"/>
        <v>127.14</v>
      </c>
      <c r="F7" s="65">
        <f t="shared" si="1"/>
        <v>10.59</v>
      </c>
    </row>
    <row r="8" spans="1:6" x14ac:dyDescent="0.2">
      <c r="A8" s="3">
        <v>4</v>
      </c>
      <c r="B8" s="12" t="s">
        <v>188</v>
      </c>
      <c r="C8" s="3">
        <v>2</v>
      </c>
      <c r="D8" s="131">
        <v>79.67</v>
      </c>
      <c r="E8" s="65">
        <f t="shared" si="0"/>
        <v>159.34</v>
      </c>
      <c r="F8" s="65">
        <f t="shared" si="1"/>
        <v>13.27</v>
      </c>
    </row>
    <row r="9" spans="1:6" x14ac:dyDescent="0.2">
      <c r="A9" s="3">
        <v>5</v>
      </c>
      <c r="B9" s="118" t="s">
        <v>189</v>
      </c>
      <c r="C9" s="3">
        <v>2</v>
      </c>
      <c r="D9" s="131">
        <v>62.66</v>
      </c>
      <c r="E9" s="65">
        <f t="shared" si="0"/>
        <v>125.32</v>
      </c>
      <c r="F9" s="65">
        <f t="shared" si="1"/>
        <v>10.44</v>
      </c>
    </row>
    <row r="10" spans="1:6" x14ac:dyDescent="0.2">
      <c r="A10" s="3">
        <v>6</v>
      </c>
      <c r="B10" s="118" t="s">
        <v>190</v>
      </c>
      <c r="C10" s="3">
        <v>4</v>
      </c>
      <c r="D10" s="131">
        <v>9.17</v>
      </c>
      <c r="E10" s="65">
        <f t="shared" si="0"/>
        <v>36.68</v>
      </c>
      <c r="F10" s="65">
        <f t="shared" si="1"/>
        <v>3.05</v>
      </c>
    </row>
    <row r="11" spans="1:6" x14ac:dyDescent="0.2">
      <c r="A11" s="168" t="s">
        <v>227</v>
      </c>
      <c r="B11" s="169"/>
      <c r="C11" s="169"/>
      <c r="D11" s="169"/>
      <c r="E11" s="172">
        <f>E12*12</f>
        <v>750.12</v>
      </c>
      <c r="F11" s="173"/>
    </row>
    <row r="12" spans="1:6" ht="14.45" customHeight="1" x14ac:dyDescent="0.2">
      <c r="A12" s="168" t="s">
        <v>126</v>
      </c>
      <c r="B12" s="169"/>
      <c r="C12" s="169"/>
      <c r="D12" s="169"/>
      <c r="E12" s="174">
        <f>SUM(F5:F10)</f>
        <v>62.51</v>
      </c>
      <c r="F12" s="174"/>
    </row>
    <row r="13" spans="1:6" x14ac:dyDescent="0.2">
      <c r="A13" s="56"/>
      <c r="B13" s="56"/>
      <c r="C13" s="56"/>
      <c r="D13" s="56"/>
      <c r="E13" s="56"/>
      <c r="F13" s="56"/>
    </row>
    <row r="14" spans="1:6" x14ac:dyDescent="0.2">
      <c r="A14" s="56"/>
      <c r="B14" s="56"/>
      <c r="C14" s="56"/>
      <c r="D14" s="56"/>
      <c r="E14" s="56"/>
      <c r="F14" s="56"/>
    </row>
    <row r="15" spans="1:6" x14ac:dyDescent="0.2">
      <c r="A15" s="66"/>
      <c r="D15" s="66"/>
    </row>
    <row r="16" spans="1:6" ht="13.5" thickBot="1" x14ac:dyDescent="0.25">
      <c r="A16" s="56"/>
      <c r="B16" s="56"/>
      <c r="C16" s="56"/>
      <c r="D16" s="56"/>
      <c r="E16" s="56"/>
      <c r="F16" s="56"/>
    </row>
    <row r="17" spans="1:6" ht="61.5" customHeight="1" x14ac:dyDescent="0.2">
      <c r="A17" s="56"/>
      <c r="B17" s="162" t="s">
        <v>210</v>
      </c>
      <c r="C17" s="163"/>
      <c r="D17" s="56"/>
      <c r="E17" s="56"/>
      <c r="F17" s="56"/>
    </row>
    <row r="18" spans="1:6" x14ac:dyDescent="0.2">
      <c r="A18" s="56"/>
      <c r="B18" s="150" t="s">
        <v>128</v>
      </c>
      <c r="C18" s="151">
        <v>3.5</v>
      </c>
      <c r="D18" s="56"/>
    </row>
    <row r="19" spans="1:6" x14ac:dyDescent="0.2">
      <c r="A19" s="56"/>
      <c r="B19" s="152" t="s">
        <v>221</v>
      </c>
      <c r="C19" s="153">
        <v>4</v>
      </c>
      <c r="D19" s="56"/>
    </row>
    <row r="20" spans="1:6" x14ac:dyDescent="0.2">
      <c r="A20" s="56"/>
      <c r="B20" s="150" t="s">
        <v>130</v>
      </c>
      <c r="C20" s="144">
        <v>22</v>
      </c>
      <c r="D20" s="56"/>
    </row>
    <row r="21" spans="1:6" x14ac:dyDescent="0.2">
      <c r="A21" s="56"/>
      <c r="B21" s="150" t="s">
        <v>132</v>
      </c>
      <c r="C21" s="154">
        <f>C18*C19*C20</f>
        <v>308</v>
      </c>
      <c r="D21" s="56"/>
    </row>
    <row r="22" spans="1:6" x14ac:dyDescent="0.2">
      <c r="A22" s="56"/>
      <c r="B22" s="150" t="s">
        <v>134</v>
      </c>
      <c r="C22" s="155">
        <v>1520</v>
      </c>
      <c r="D22" s="56"/>
    </row>
    <row r="23" spans="1:6" x14ac:dyDescent="0.2">
      <c r="A23" s="56"/>
      <c r="B23" s="150" t="s">
        <v>202</v>
      </c>
      <c r="C23" s="154">
        <f>C22*5%</f>
        <v>76</v>
      </c>
      <c r="D23" s="56"/>
    </row>
    <row r="24" spans="1:6" ht="13.5" thickBot="1" x14ac:dyDescent="0.25">
      <c r="A24" s="56"/>
      <c r="B24" s="148" t="s">
        <v>137</v>
      </c>
      <c r="C24" s="156">
        <f>TRUNC((C21-C23),2)</f>
        <v>232</v>
      </c>
      <c r="D24" s="56"/>
    </row>
    <row r="25" spans="1:6" ht="13.5" thickBot="1" x14ac:dyDescent="0.25">
      <c r="A25" s="56"/>
      <c r="B25" s="56"/>
      <c r="C25" s="67"/>
      <c r="D25" s="56"/>
    </row>
    <row r="26" spans="1:6" ht="54.6" customHeight="1" x14ac:dyDescent="0.2">
      <c r="B26" s="162" t="s">
        <v>213</v>
      </c>
      <c r="C26" s="163"/>
    </row>
    <row r="27" spans="1:6" x14ac:dyDescent="0.2">
      <c r="B27" s="150" t="s">
        <v>128</v>
      </c>
      <c r="C27" s="151">
        <v>3.5</v>
      </c>
    </row>
    <row r="28" spans="1:6" x14ac:dyDescent="0.2">
      <c r="B28" s="152" t="s">
        <v>220</v>
      </c>
      <c r="C28" s="153">
        <v>4</v>
      </c>
    </row>
    <row r="29" spans="1:6" x14ac:dyDescent="0.2">
      <c r="B29" s="150" t="s">
        <v>130</v>
      </c>
      <c r="C29" s="144">
        <v>22</v>
      </c>
    </row>
    <row r="30" spans="1:6" x14ac:dyDescent="0.2">
      <c r="B30" s="150" t="s">
        <v>132</v>
      </c>
      <c r="C30" s="154">
        <f>C27*C28*C29</f>
        <v>308</v>
      </c>
    </row>
    <row r="31" spans="1:6" x14ac:dyDescent="0.2">
      <c r="B31" s="150" t="s">
        <v>134</v>
      </c>
      <c r="C31" s="155">
        <v>2160</v>
      </c>
    </row>
    <row r="32" spans="1:6" x14ac:dyDescent="0.2">
      <c r="B32" s="150" t="s">
        <v>135</v>
      </c>
      <c r="C32" s="154">
        <f>C31*6%</f>
        <v>129.6</v>
      </c>
    </row>
    <row r="33" spans="2:3" ht="13.5" thickBot="1" x14ac:dyDescent="0.25">
      <c r="B33" s="148" t="s">
        <v>137</v>
      </c>
      <c r="C33" s="156">
        <f>TRUNC((C30-C32),2)</f>
        <v>178.4</v>
      </c>
    </row>
    <row r="34" spans="2:3" ht="13.5" thickBot="1" x14ac:dyDescent="0.25"/>
    <row r="35" spans="2:3" ht="35.450000000000003" customHeight="1" x14ac:dyDescent="0.2">
      <c r="B35" s="170" t="s">
        <v>203</v>
      </c>
      <c r="C35" s="171"/>
    </row>
    <row r="36" spans="2:3" x14ac:dyDescent="0.2">
      <c r="B36" s="164" t="s">
        <v>127</v>
      </c>
      <c r="C36" s="165"/>
    </row>
    <row r="37" spans="2:3" x14ac:dyDescent="0.2">
      <c r="B37" s="142" t="s">
        <v>204</v>
      </c>
      <c r="C37" s="143">
        <v>525</v>
      </c>
    </row>
    <row r="38" spans="2:3" x14ac:dyDescent="0.2">
      <c r="B38" s="142" t="s">
        <v>129</v>
      </c>
      <c r="C38" s="144"/>
    </row>
    <row r="39" spans="2:3" x14ac:dyDescent="0.2">
      <c r="B39" s="145" t="s">
        <v>131</v>
      </c>
      <c r="C39" s="146">
        <f>C37</f>
        <v>525</v>
      </c>
    </row>
    <row r="40" spans="2:3" x14ac:dyDescent="0.2">
      <c r="B40" s="142" t="s">
        <v>133</v>
      </c>
      <c r="C40" s="147"/>
    </row>
    <row r="41" spans="2:3" x14ac:dyDescent="0.2">
      <c r="B41" s="145" t="s">
        <v>131</v>
      </c>
      <c r="C41" s="146">
        <f>C39</f>
        <v>525</v>
      </c>
    </row>
    <row r="42" spans="2:3" x14ac:dyDescent="0.2">
      <c r="B42" s="142" t="s">
        <v>136</v>
      </c>
      <c r="C42" s="143"/>
    </row>
    <row r="43" spans="2:3" ht="13.5" thickBot="1" x14ac:dyDescent="0.25">
      <c r="B43" s="148" t="s">
        <v>138</v>
      </c>
      <c r="C43" s="149">
        <f>TRUNC((C41+C42),2)</f>
        <v>525</v>
      </c>
    </row>
  </sheetData>
  <mergeCells count="10">
    <mergeCell ref="B26:C26"/>
    <mergeCell ref="B36:C36"/>
    <mergeCell ref="A1:F1"/>
    <mergeCell ref="A3:F3"/>
    <mergeCell ref="A11:D11"/>
    <mergeCell ref="B35:C35"/>
    <mergeCell ref="B17:C17"/>
    <mergeCell ref="E11:F11"/>
    <mergeCell ref="E12:F12"/>
    <mergeCell ref="A12:D12"/>
  </mergeCells>
  <pageMargins left="0.511811024" right="0.511811024" top="0.78740157499999996" bottom="0.78740157499999996" header="0.31496062000000002" footer="0.31496062000000002"/>
  <pageSetup paperSize="9" scale="91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5FB0B-C2AC-4C37-AC6C-9C7C5970008E}">
  <sheetPr>
    <pageSetUpPr fitToPage="1"/>
  </sheetPr>
  <dimension ref="A1:H134"/>
  <sheetViews>
    <sheetView tabSelected="1" topLeftCell="A106" zoomScaleNormal="100" workbookViewId="0">
      <selection activeCell="F120" sqref="F120"/>
    </sheetView>
  </sheetViews>
  <sheetFormatPr defaultColWidth="9.140625" defaultRowHeight="12.75" x14ac:dyDescent="0.25"/>
  <cols>
    <col min="1" max="1" width="6.140625" style="48" customWidth="1"/>
    <col min="2" max="2" width="42.42578125" style="49" customWidth="1"/>
    <col min="3" max="3" width="18" style="49" customWidth="1"/>
    <col min="4" max="4" width="16" style="50" customWidth="1"/>
    <col min="5" max="5" width="27.85546875" style="51" customWidth="1"/>
    <col min="6" max="6" width="31.28515625" style="2" customWidth="1"/>
    <col min="7" max="7" width="9.140625" style="2"/>
    <col min="8" max="8" width="15.85546875" style="2" customWidth="1"/>
    <col min="9" max="16384" width="9.140625" style="2"/>
  </cols>
  <sheetData>
    <row r="1" spans="1:5" ht="15" customHeight="1" x14ac:dyDescent="0.25">
      <c r="A1" s="175" t="s">
        <v>0</v>
      </c>
      <c r="B1" s="176"/>
      <c r="C1" s="176"/>
      <c r="D1" s="176"/>
      <c r="E1" s="177"/>
    </row>
    <row r="2" spans="1:5" ht="13.5" customHeight="1" thickBot="1" x14ac:dyDescent="0.3">
      <c r="A2" s="178"/>
      <c r="B2" s="179"/>
      <c r="C2" s="179"/>
      <c r="D2" s="179"/>
      <c r="E2" s="180"/>
    </row>
    <row r="3" spans="1:5" ht="15" customHeight="1" x14ac:dyDescent="0.25">
      <c r="A3" s="181" t="s">
        <v>111</v>
      </c>
      <c r="B3" s="182"/>
      <c r="C3" s="183"/>
      <c r="D3" s="184" t="s">
        <v>192</v>
      </c>
      <c r="E3" s="185"/>
    </row>
    <row r="4" spans="1:5" ht="15" customHeight="1" x14ac:dyDescent="0.25">
      <c r="A4" s="181" t="s">
        <v>112</v>
      </c>
      <c r="B4" s="182"/>
      <c r="C4" s="183"/>
      <c r="D4" s="186" t="s">
        <v>191</v>
      </c>
      <c r="E4" s="187"/>
    </row>
    <row r="5" spans="1:5" x14ac:dyDescent="0.25">
      <c r="A5" s="117"/>
      <c r="B5" s="188" t="s">
        <v>223</v>
      </c>
      <c r="C5" s="188"/>
      <c r="D5" s="188"/>
      <c r="E5" s="189"/>
    </row>
    <row r="6" spans="1:5" x14ac:dyDescent="0.25">
      <c r="A6" s="204" t="s">
        <v>1</v>
      </c>
      <c r="B6" s="205"/>
      <c r="C6" s="205"/>
      <c r="D6" s="205"/>
      <c r="E6" s="206"/>
    </row>
    <row r="7" spans="1:5" ht="31.5" customHeight="1" x14ac:dyDescent="0.25">
      <c r="A7" s="3" t="s">
        <v>2</v>
      </c>
      <c r="B7" s="4" t="s">
        <v>3</v>
      </c>
      <c r="C7" s="207" t="s">
        <v>193</v>
      </c>
      <c r="D7" s="208"/>
      <c r="E7" s="209"/>
    </row>
    <row r="8" spans="1:5" ht="16.149999999999999" customHeight="1" x14ac:dyDescent="0.25">
      <c r="A8" s="3" t="s">
        <v>4</v>
      </c>
      <c r="B8" s="4" t="s">
        <v>5</v>
      </c>
      <c r="C8" s="210" t="s">
        <v>194</v>
      </c>
      <c r="D8" s="211"/>
      <c r="E8" s="212"/>
    </row>
    <row r="9" spans="1:5" ht="22.5" customHeight="1" x14ac:dyDescent="0.25">
      <c r="A9" s="3" t="s">
        <v>6</v>
      </c>
      <c r="B9" s="4" t="s">
        <v>7</v>
      </c>
      <c r="C9" s="210" t="s">
        <v>209</v>
      </c>
      <c r="D9" s="211"/>
      <c r="E9" s="212"/>
    </row>
    <row r="10" spans="1:5" ht="32.25" customHeight="1" x14ac:dyDescent="0.25">
      <c r="A10" s="3" t="s">
        <v>8</v>
      </c>
      <c r="B10" s="4" t="s">
        <v>9</v>
      </c>
      <c r="C10" s="210" t="s">
        <v>10</v>
      </c>
      <c r="D10" s="211"/>
      <c r="E10" s="212"/>
    </row>
    <row r="11" spans="1:5" x14ac:dyDescent="0.25">
      <c r="A11" s="204" t="s">
        <v>11</v>
      </c>
      <c r="B11" s="205"/>
      <c r="C11" s="205"/>
      <c r="D11" s="205"/>
      <c r="E11" s="206"/>
    </row>
    <row r="12" spans="1:5" ht="33.75" customHeight="1" x14ac:dyDescent="0.25">
      <c r="A12" s="190" t="s">
        <v>12</v>
      </c>
      <c r="B12" s="191"/>
      <c r="C12" s="6" t="s">
        <v>13</v>
      </c>
      <c r="D12" s="192" t="s">
        <v>145</v>
      </c>
      <c r="E12" s="193"/>
    </row>
    <row r="13" spans="1:5" ht="24.75" customHeight="1" x14ac:dyDescent="0.25">
      <c r="A13" s="194" t="s">
        <v>199</v>
      </c>
      <c r="B13" s="195"/>
      <c r="C13" s="7" t="s">
        <v>174</v>
      </c>
      <c r="D13" s="196">
        <v>1</v>
      </c>
      <c r="E13" s="197"/>
    </row>
    <row r="14" spans="1:5" ht="24.75" customHeight="1" x14ac:dyDescent="0.25">
      <c r="A14" s="194" t="s">
        <v>182</v>
      </c>
      <c r="B14" s="195"/>
      <c r="C14" s="7" t="s">
        <v>181</v>
      </c>
      <c r="D14" s="196">
        <v>3</v>
      </c>
      <c r="E14" s="197"/>
    </row>
    <row r="15" spans="1:5" ht="23.25" customHeight="1" x14ac:dyDescent="0.25">
      <c r="A15" s="198" t="s">
        <v>15</v>
      </c>
      <c r="B15" s="199"/>
      <c r="C15" s="199"/>
      <c r="D15" s="199"/>
      <c r="E15" s="200"/>
    </row>
    <row r="16" spans="1:5" x14ac:dyDescent="0.25">
      <c r="A16" s="201" t="s">
        <v>16</v>
      </c>
      <c r="B16" s="202"/>
      <c r="C16" s="202"/>
      <c r="D16" s="202"/>
      <c r="E16" s="203"/>
    </row>
    <row r="17" spans="1:8" ht="27.75" customHeight="1" x14ac:dyDescent="0.25">
      <c r="A17" s="216" t="s">
        <v>17</v>
      </c>
      <c r="B17" s="217"/>
      <c r="C17" s="217"/>
      <c r="D17" s="218"/>
      <c r="E17" s="52" t="s">
        <v>18</v>
      </c>
      <c r="G17" s="8"/>
    </row>
    <row r="18" spans="1:8" ht="53.45" customHeight="1" x14ac:dyDescent="0.25">
      <c r="A18" s="3">
        <v>1</v>
      </c>
      <c r="B18" s="9" t="s">
        <v>102</v>
      </c>
      <c r="C18" s="196" t="s">
        <v>224</v>
      </c>
      <c r="D18" s="225"/>
      <c r="E18" s="197"/>
    </row>
    <row r="19" spans="1:8" ht="31.5" customHeight="1" x14ac:dyDescent="0.25">
      <c r="A19" s="3">
        <v>2</v>
      </c>
      <c r="B19" s="9" t="s">
        <v>19</v>
      </c>
      <c r="C19" s="196" t="s">
        <v>211</v>
      </c>
      <c r="D19" s="225"/>
      <c r="E19" s="197"/>
    </row>
    <row r="20" spans="1:8" ht="31.5" customHeight="1" x14ac:dyDescent="0.25">
      <c r="A20" s="3">
        <v>3</v>
      </c>
      <c r="B20" s="9" t="s">
        <v>20</v>
      </c>
      <c r="C20" s="226">
        <v>1520</v>
      </c>
      <c r="D20" s="227"/>
      <c r="E20" s="228"/>
    </row>
    <row r="21" spans="1:8" ht="48" customHeight="1" x14ac:dyDescent="0.25">
      <c r="A21" s="3">
        <v>4</v>
      </c>
      <c r="B21" s="9" t="s">
        <v>21</v>
      </c>
      <c r="C21" s="196" t="s">
        <v>200</v>
      </c>
      <c r="D21" s="225"/>
      <c r="E21" s="197"/>
    </row>
    <row r="22" spans="1:8" ht="28.5" customHeight="1" x14ac:dyDescent="0.25">
      <c r="A22" s="3">
        <v>5</v>
      </c>
      <c r="B22" s="10" t="s">
        <v>22</v>
      </c>
      <c r="C22" s="229" t="s">
        <v>195</v>
      </c>
      <c r="D22" s="230"/>
      <c r="E22" s="231"/>
    </row>
    <row r="23" spans="1:8" s="5" customFormat="1" ht="27" customHeight="1" x14ac:dyDescent="0.25">
      <c r="A23" s="213" t="s">
        <v>23</v>
      </c>
      <c r="B23" s="214"/>
      <c r="C23" s="214"/>
      <c r="D23" s="214"/>
      <c r="E23" s="215"/>
    </row>
    <row r="24" spans="1:8" s="5" customFormat="1" ht="22.5" customHeight="1" x14ac:dyDescent="0.25">
      <c r="A24" s="53">
        <v>1</v>
      </c>
      <c r="B24" s="216" t="s">
        <v>24</v>
      </c>
      <c r="C24" s="217"/>
      <c r="D24" s="218"/>
      <c r="E24" s="52" t="s">
        <v>18</v>
      </c>
    </row>
    <row r="25" spans="1:8" ht="26.25" customHeight="1" x14ac:dyDescent="0.25">
      <c r="A25" s="11" t="s">
        <v>2</v>
      </c>
      <c r="B25" s="54" t="s">
        <v>26</v>
      </c>
      <c r="C25" s="219"/>
      <c r="D25" s="220"/>
      <c r="E25" s="69">
        <f>C20</f>
        <v>1520</v>
      </c>
    </row>
    <row r="26" spans="1:8" ht="26.25" customHeight="1" x14ac:dyDescent="0.25">
      <c r="A26" s="12" t="s">
        <v>4</v>
      </c>
      <c r="B26" s="55" t="s">
        <v>27</v>
      </c>
      <c r="C26" s="221" t="s">
        <v>113</v>
      </c>
      <c r="D26" s="222"/>
      <c r="E26" s="70">
        <f>TRUNC((+E25*30%),2)</f>
        <v>456</v>
      </c>
    </row>
    <row r="27" spans="1:8" x14ac:dyDescent="0.25">
      <c r="A27" s="12" t="s">
        <v>6</v>
      </c>
      <c r="B27" s="55" t="s">
        <v>28</v>
      </c>
      <c r="C27" s="223"/>
      <c r="D27" s="224"/>
      <c r="E27" s="70"/>
    </row>
    <row r="28" spans="1:8" x14ac:dyDescent="0.25">
      <c r="A28" s="12" t="s">
        <v>8</v>
      </c>
      <c r="B28" s="55" t="s">
        <v>29</v>
      </c>
      <c r="C28" s="223"/>
      <c r="D28" s="224"/>
      <c r="E28" s="70"/>
      <c r="H28" s="13"/>
    </row>
    <row r="29" spans="1:8" x14ac:dyDescent="0.2">
      <c r="A29" s="12" t="s">
        <v>30</v>
      </c>
      <c r="B29" s="55" t="s">
        <v>31</v>
      </c>
      <c r="C29" s="246"/>
      <c r="D29" s="224"/>
      <c r="E29" s="70"/>
      <c r="F29" s="56"/>
    </row>
    <row r="30" spans="1:8" x14ac:dyDescent="0.25">
      <c r="A30" s="247" t="s">
        <v>34</v>
      </c>
      <c r="B30" s="248"/>
      <c r="C30" s="248"/>
      <c r="D30" s="249"/>
      <c r="E30" s="68">
        <f>SUM(E25:E29)</f>
        <v>1976</v>
      </c>
    </row>
    <row r="31" spans="1:8" s="5" customFormat="1" ht="25.5" customHeight="1" x14ac:dyDescent="0.25">
      <c r="A31" s="250" t="s">
        <v>35</v>
      </c>
      <c r="B31" s="251"/>
      <c r="C31" s="251"/>
      <c r="D31" s="252"/>
      <c r="E31" s="68">
        <f>SUM(E30:E30)</f>
        <v>1976</v>
      </c>
    </row>
    <row r="32" spans="1:8" s="5" customFormat="1" ht="25.5" customHeight="1" x14ac:dyDescent="0.25">
      <c r="A32" s="213" t="s">
        <v>36</v>
      </c>
      <c r="B32" s="214"/>
      <c r="C32" s="214"/>
      <c r="D32" s="214"/>
      <c r="E32" s="215"/>
    </row>
    <row r="33" spans="1:7" s="5" customFormat="1" ht="25.5" customHeight="1" x14ac:dyDescent="0.25">
      <c r="A33" s="15"/>
      <c r="B33" s="253" t="s">
        <v>37</v>
      </c>
      <c r="C33" s="253"/>
      <c r="D33" s="253"/>
      <c r="E33" s="254"/>
    </row>
    <row r="34" spans="1:7" s="5" customFormat="1" ht="25.5" customHeight="1" x14ac:dyDescent="0.25">
      <c r="A34" s="53" t="s">
        <v>38</v>
      </c>
      <c r="B34" s="216" t="s">
        <v>39</v>
      </c>
      <c r="C34" s="217"/>
      <c r="D34" s="218"/>
      <c r="E34" s="52" t="s">
        <v>18</v>
      </c>
      <c r="G34" s="16"/>
    </row>
    <row r="35" spans="1:7" s="5" customFormat="1" ht="25.5" customHeight="1" x14ac:dyDescent="0.25">
      <c r="A35" s="17" t="s">
        <v>2</v>
      </c>
      <c r="B35" s="18" t="s">
        <v>140</v>
      </c>
      <c r="C35" s="19"/>
      <c r="D35" s="74">
        <f>(1/12)</f>
        <v>8.3333000000000004E-2</v>
      </c>
      <c r="E35" s="68">
        <f>TRUNC($E$31*D35,2)</f>
        <v>164.66</v>
      </c>
    </row>
    <row r="36" spans="1:7" s="5" customFormat="1" ht="25.5" customHeight="1" x14ac:dyDescent="0.25">
      <c r="A36" s="17" t="s">
        <v>4</v>
      </c>
      <c r="B36" s="232" t="s">
        <v>139</v>
      </c>
      <c r="C36" s="233"/>
      <c r="D36" s="72">
        <v>0.121</v>
      </c>
      <c r="E36" s="68">
        <f>TRUNC($E$31*D36,2)</f>
        <v>239.09</v>
      </c>
    </row>
    <row r="37" spans="1:7" s="5" customFormat="1" ht="25.5" customHeight="1" x14ac:dyDescent="0.25">
      <c r="A37" s="234" t="s">
        <v>34</v>
      </c>
      <c r="B37" s="235"/>
      <c r="C37" s="236"/>
      <c r="D37" s="73">
        <f>SUM(D35:D36)</f>
        <v>0.20433000000000001</v>
      </c>
      <c r="E37" s="68">
        <f>SUM(E35:E36)</f>
        <v>403.75</v>
      </c>
    </row>
    <row r="38" spans="1:7" s="5" customFormat="1" ht="25.5" customHeight="1" thickBot="1" x14ac:dyDescent="0.3">
      <c r="A38" s="237" t="s">
        <v>40</v>
      </c>
      <c r="B38" s="238"/>
      <c r="C38" s="238"/>
      <c r="D38" s="239"/>
      <c r="E38" s="75">
        <f>SUM(E37:E37)</f>
        <v>403.75</v>
      </c>
    </row>
    <row r="39" spans="1:7" s="5" customFormat="1" ht="25.5" customHeight="1" thickTop="1" thickBot="1" x14ac:dyDescent="0.3">
      <c r="A39" s="240" t="s">
        <v>41</v>
      </c>
      <c r="B39" s="240"/>
      <c r="C39" s="241"/>
      <c r="D39" s="115" t="s">
        <v>42</v>
      </c>
      <c r="E39" s="78">
        <f>E31</f>
        <v>1976</v>
      </c>
    </row>
    <row r="40" spans="1:7" s="5" customFormat="1" ht="22.5" customHeight="1" thickTop="1" thickBot="1" x14ac:dyDescent="0.3">
      <c r="A40" s="242"/>
      <c r="B40" s="242"/>
      <c r="C40" s="243"/>
      <c r="D40" s="115" t="s">
        <v>43</v>
      </c>
      <c r="E40" s="79">
        <f>E38</f>
        <v>403.75</v>
      </c>
    </row>
    <row r="41" spans="1:7" s="5" customFormat="1" ht="22.5" customHeight="1" thickTop="1" x14ac:dyDescent="0.25">
      <c r="A41" s="242"/>
      <c r="B41" s="242"/>
      <c r="C41" s="243"/>
      <c r="D41" s="77" t="s">
        <v>34</v>
      </c>
      <c r="E41" s="80">
        <f>SUM(E39:E40)</f>
        <v>2379.75</v>
      </c>
    </row>
    <row r="42" spans="1:7" s="5" customFormat="1" ht="42" customHeight="1" x14ac:dyDescent="0.25">
      <c r="A42" s="244" t="s">
        <v>141</v>
      </c>
      <c r="B42" s="245"/>
      <c r="C42" s="245"/>
      <c r="D42" s="245"/>
      <c r="E42" s="245"/>
      <c r="F42" s="20"/>
    </row>
    <row r="43" spans="1:7" s="5" customFormat="1" ht="22.5" customHeight="1" x14ac:dyDescent="0.25">
      <c r="A43" s="53" t="s">
        <v>44</v>
      </c>
      <c r="B43" s="216" t="s">
        <v>45</v>
      </c>
      <c r="C43" s="217"/>
      <c r="D43" s="218"/>
      <c r="E43" s="52" t="s">
        <v>18</v>
      </c>
      <c r="F43" s="20"/>
    </row>
    <row r="44" spans="1:7" s="5" customFormat="1" ht="22.5" customHeight="1" x14ac:dyDescent="0.25">
      <c r="A44" s="1" t="s">
        <v>2</v>
      </c>
      <c r="B44" s="255" t="s">
        <v>14</v>
      </c>
      <c r="C44" s="256"/>
      <c r="D44" s="22">
        <v>0.2</v>
      </c>
      <c r="E44" s="68">
        <f t="shared" ref="E44:E51" si="0">TRUNC($E$41*D44,2)</f>
        <v>475.95</v>
      </c>
      <c r="F44" s="20"/>
    </row>
    <row r="45" spans="1:7" s="5" customFormat="1" ht="22.5" customHeight="1" x14ac:dyDescent="0.25">
      <c r="A45" s="1" t="s">
        <v>4</v>
      </c>
      <c r="B45" s="255" t="s">
        <v>46</v>
      </c>
      <c r="C45" s="256"/>
      <c r="D45" s="88">
        <v>2.5000000000000001E-2</v>
      </c>
      <c r="E45" s="68">
        <f t="shared" si="0"/>
        <v>59.49</v>
      </c>
      <c r="F45" s="21"/>
    </row>
    <row r="46" spans="1:7" s="5" customFormat="1" ht="22.5" customHeight="1" x14ac:dyDescent="0.25">
      <c r="A46" s="132" t="s">
        <v>6</v>
      </c>
      <c r="B46" s="263" t="s">
        <v>114</v>
      </c>
      <c r="C46" s="264"/>
      <c r="D46" s="133"/>
      <c r="E46" s="134">
        <f t="shared" si="0"/>
        <v>0</v>
      </c>
    </row>
    <row r="47" spans="1:7" s="5" customFormat="1" ht="22.5" customHeight="1" x14ac:dyDescent="0.25">
      <c r="A47" s="1" t="s">
        <v>8</v>
      </c>
      <c r="B47" s="255" t="s">
        <v>47</v>
      </c>
      <c r="C47" s="256"/>
      <c r="D47" s="88">
        <v>1.4999999999999999E-2</v>
      </c>
      <c r="E47" s="68">
        <f t="shared" si="0"/>
        <v>35.69</v>
      </c>
      <c r="F47" s="20"/>
    </row>
    <row r="48" spans="1:7" s="5" customFormat="1" ht="22.5" customHeight="1" x14ac:dyDescent="0.25">
      <c r="A48" s="1" t="s">
        <v>30</v>
      </c>
      <c r="B48" s="255" t="s">
        <v>48</v>
      </c>
      <c r="C48" s="256"/>
      <c r="D48" s="88">
        <v>0.01</v>
      </c>
      <c r="E48" s="68">
        <f t="shared" si="0"/>
        <v>23.79</v>
      </c>
      <c r="F48" s="23"/>
    </row>
    <row r="49" spans="1:5" s="5" customFormat="1" ht="22.5" customHeight="1" x14ac:dyDescent="0.25">
      <c r="A49" s="1" t="s">
        <v>32</v>
      </c>
      <c r="B49" s="255" t="s">
        <v>49</v>
      </c>
      <c r="C49" s="256"/>
      <c r="D49" s="88">
        <v>6.0000000000000001E-3</v>
      </c>
      <c r="E49" s="68">
        <f t="shared" si="0"/>
        <v>14.27</v>
      </c>
    </row>
    <row r="50" spans="1:5" s="5" customFormat="1" ht="22.5" customHeight="1" x14ac:dyDescent="0.25">
      <c r="A50" s="1" t="s">
        <v>33</v>
      </c>
      <c r="B50" s="255" t="s">
        <v>50</v>
      </c>
      <c r="C50" s="256"/>
      <c r="D50" s="88">
        <v>2E-3</v>
      </c>
      <c r="E50" s="68">
        <f t="shared" si="0"/>
        <v>4.75</v>
      </c>
    </row>
    <row r="51" spans="1:5" s="5" customFormat="1" ht="22.5" customHeight="1" x14ac:dyDescent="0.25">
      <c r="A51" s="1" t="s">
        <v>51</v>
      </c>
      <c r="B51" s="255" t="s">
        <v>52</v>
      </c>
      <c r="C51" s="256"/>
      <c r="D51" s="88">
        <v>0.08</v>
      </c>
      <c r="E51" s="68">
        <f t="shared" si="0"/>
        <v>190.38</v>
      </c>
    </row>
    <row r="52" spans="1:5" s="5" customFormat="1" ht="22.5" customHeight="1" x14ac:dyDescent="0.25">
      <c r="A52" s="257" t="s">
        <v>34</v>
      </c>
      <c r="B52" s="258"/>
      <c r="C52" s="259"/>
      <c r="D52" s="81">
        <f>SUM(D44:D51)</f>
        <v>0.33800000000000002</v>
      </c>
      <c r="E52" s="82">
        <f>SUM(E44:E51)</f>
        <v>804.32</v>
      </c>
    </row>
    <row r="53" spans="1:5" s="5" customFormat="1" ht="25.5" customHeight="1" x14ac:dyDescent="0.25">
      <c r="A53" s="15"/>
      <c r="B53" s="253" t="s">
        <v>122</v>
      </c>
      <c r="C53" s="253"/>
      <c r="D53" s="253"/>
      <c r="E53" s="254"/>
    </row>
    <row r="54" spans="1:5" ht="25.5" customHeight="1" x14ac:dyDescent="0.25">
      <c r="A54" s="53" t="s">
        <v>53</v>
      </c>
      <c r="B54" s="216" t="s">
        <v>54</v>
      </c>
      <c r="C54" s="217"/>
      <c r="D54" s="218"/>
      <c r="E54" s="52" t="s">
        <v>18</v>
      </c>
    </row>
    <row r="55" spans="1:5" ht="25.5" customHeight="1" x14ac:dyDescent="0.25">
      <c r="A55" s="1" t="s">
        <v>2</v>
      </c>
      <c r="B55" s="260" t="s">
        <v>196</v>
      </c>
      <c r="C55" s="261"/>
      <c r="D55" s="262"/>
      <c r="E55" s="68">
        <f>'Uniforme + Transport. + V. Alim'!$C$24</f>
        <v>232</v>
      </c>
    </row>
    <row r="56" spans="1:5" ht="25.5" customHeight="1" x14ac:dyDescent="0.25">
      <c r="A56" s="1" t="s">
        <v>4</v>
      </c>
      <c r="B56" s="260" t="s">
        <v>197</v>
      </c>
      <c r="C56" s="261"/>
      <c r="D56" s="262"/>
      <c r="E56" s="68">
        <f>'Uniforme + Transport. + V. Alim'!$C$39</f>
        <v>525</v>
      </c>
    </row>
    <row r="57" spans="1:5" ht="25.5" customHeight="1" x14ac:dyDescent="0.25">
      <c r="A57" s="1" t="s">
        <v>6</v>
      </c>
      <c r="B57" s="284" t="s">
        <v>214</v>
      </c>
      <c r="C57" s="284"/>
      <c r="D57" s="284"/>
      <c r="E57" s="68">
        <f>TRUNC((E25/12),2)</f>
        <v>126.66</v>
      </c>
    </row>
    <row r="58" spans="1:5" ht="25.5" customHeight="1" x14ac:dyDescent="0.25">
      <c r="A58" s="1" t="s">
        <v>8</v>
      </c>
      <c r="B58" s="284" t="s">
        <v>215</v>
      </c>
      <c r="C58" s="284"/>
      <c r="D58" s="284"/>
      <c r="E58" s="68">
        <f>TRUNC((E25/12)*2,2)</f>
        <v>253.33</v>
      </c>
    </row>
    <row r="59" spans="1:5" s="5" customFormat="1" ht="25.5" customHeight="1" x14ac:dyDescent="0.25">
      <c r="A59" s="234" t="s">
        <v>55</v>
      </c>
      <c r="B59" s="235"/>
      <c r="C59" s="235"/>
      <c r="D59" s="236"/>
      <c r="E59" s="82">
        <f>SUM(E55:E58)</f>
        <v>1136.99</v>
      </c>
    </row>
    <row r="60" spans="1:5" s="5" customFormat="1" ht="25.5" customHeight="1" x14ac:dyDescent="0.25">
      <c r="A60" s="265" t="s">
        <v>56</v>
      </c>
      <c r="B60" s="265"/>
      <c r="C60" s="265"/>
      <c r="D60" s="265"/>
      <c r="E60" s="266"/>
    </row>
    <row r="61" spans="1:5" s="5" customFormat="1" ht="25.5" customHeight="1" x14ac:dyDescent="0.25">
      <c r="A61" s="24">
        <v>2</v>
      </c>
      <c r="B61" s="267" t="s">
        <v>57</v>
      </c>
      <c r="C61" s="268"/>
      <c r="D61" s="269"/>
      <c r="E61" s="84" t="s">
        <v>18</v>
      </c>
    </row>
    <row r="62" spans="1:5" s="5" customFormat="1" ht="25.5" customHeight="1" x14ac:dyDescent="0.25">
      <c r="A62" s="24" t="s">
        <v>38</v>
      </c>
      <c r="B62" s="57" t="s">
        <v>39</v>
      </c>
      <c r="C62" s="58"/>
      <c r="D62" s="59"/>
      <c r="E62" s="85">
        <f>E38</f>
        <v>403.75</v>
      </c>
    </row>
    <row r="63" spans="1:5" s="5" customFormat="1" ht="25.5" customHeight="1" x14ac:dyDescent="0.25">
      <c r="A63" s="24" t="s">
        <v>44</v>
      </c>
      <c r="B63" s="57" t="s">
        <v>45</v>
      </c>
      <c r="C63" s="58"/>
      <c r="D63" s="59"/>
      <c r="E63" s="85">
        <f>E52</f>
        <v>804.32</v>
      </c>
    </row>
    <row r="64" spans="1:5" s="5" customFormat="1" ht="25.5" customHeight="1" x14ac:dyDescent="0.25">
      <c r="A64" s="24" t="s">
        <v>53</v>
      </c>
      <c r="B64" s="57" t="s">
        <v>54</v>
      </c>
      <c r="C64" s="58"/>
      <c r="D64" s="59"/>
      <c r="E64" s="85">
        <f>E59</f>
        <v>1136.99</v>
      </c>
    </row>
    <row r="65" spans="1:8" s="5" customFormat="1" ht="25.5" customHeight="1" x14ac:dyDescent="0.25">
      <c r="A65" s="270" t="s">
        <v>34</v>
      </c>
      <c r="B65" s="271"/>
      <c r="C65" s="271"/>
      <c r="D65" s="272"/>
      <c r="E65" s="86">
        <f>SUM(E62:E64)</f>
        <v>2345.06</v>
      </c>
    </row>
    <row r="66" spans="1:8" s="5" customFormat="1" ht="25.5" customHeight="1" x14ac:dyDescent="0.25">
      <c r="A66" s="213" t="s">
        <v>58</v>
      </c>
      <c r="B66" s="214"/>
      <c r="C66" s="214"/>
      <c r="D66" s="214"/>
      <c r="E66" s="215"/>
      <c r="H66" s="26"/>
    </row>
    <row r="67" spans="1:8" s="5" customFormat="1" ht="25.5" customHeight="1" x14ac:dyDescent="0.25">
      <c r="A67" s="33">
        <v>3</v>
      </c>
      <c r="B67" s="216" t="s">
        <v>59</v>
      </c>
      <c r="C67" s="273"/>
      <c r="D67" s="274"/>
      <c r="E67" s="52" t="s">
        <v>18</v>
      </c>
      <c r="H67" s="27"/>
    </row>
    <row r="68" spans="1:8" s="5" customFormat="1" ht="25.5" customHeight="1" x14ac:dyDescent="0.25">
      <c r="A68" s="1" t="s">
        <v>2</v>
      </c>
      <c r="B68" s="260" t="s">
        <v>60</v>
      </c>
      <c r="C68" s="262"/>
      <c r="D68" s="74">
        <f>((1/12)*5%)</f>
        <v>4.1669999999999997E-3</v>
      </c>
      <c r="E68" s="90">
        <f>TRUNC(($E$31+$E$65)*D68,2)</f>
        <v>18</v>
      </c>
    </row>
    <row r="69" spans="1:8" s="5" customFormat="1" ht="25.5" customHeight="1" x14ac:dyDescent="0.25">
      <c r="A69" s="1" t="s">
        <v>4</v>
      </c>
      <c r="B69" s="260" t="s">
        <v>115</v>
      </c>
      <c r="C69" s="262"/>
      <c r="D69" s="89">
        <f>+D51</f>
        <v>0.08</v>
      </c>
      <c r="E69" s="90">
        <f>TRUNC(+E68*D69,2)</f>
        <v>1.44</v>
      </c>
    </row>
    <row r="70" spans="1:8" s="5" customFormat="1" ht="25.5" customHeight="1" x14ac:dyDescent="0.25">
      <c r="A70" s="1" t="s">
        <v>6</v>
      </c>
      <c r="B70" s="260" t="s">
        <v>142</v>
      </c>
      <c r="C70" s="262"/>
      <c r="D70" s="74">
        <v>0.02</v>
      </c>
      <c r="E70" s="90">
        <f>TRUNC(($E$31)*D70,2)</f>
        <v>39.520000000000003</v>
      </c>
    </row>
    <row r="71" spans="1:8" s="5" customFormat="1" ht="25.5" customHeight="1" x14ac:dyDescent="0.25">
      <c r="A71" s="1" t="s">
        <v>8</v>
      </c>
      <c r="B71" s="295" t="s">
        <v>61</v>
      </c>
      <c r="C71" s="296"/>
      <c r="D71" s="89">
        <f>((7/30)/12)*100%</f>
        <v>1.9439999999999999E-2</v>
      </c>
      <c r="E71" s="90">
        <f>TRUNC(($E$31+$E$65)*D71,2)</f>
        <v>84</v>
      </c>
    </row>
    <row r="72" spans="1:8" s="5" customFormat="1" ht="38.25" customHeight="1" x14ac:dyDescent="0.25">
      <c r="A72" s="1" t="s">
        <v>30</v>
      </c>
      <c r="B72" s="260" t="s">
        <v>103</v>
      </c>
      <c r="C72" s="262"/>
      <c r="D72" s="89">
        <f>+D52</f>
        <v>0.33800000000000002</v>
      </c>
      <c r="E72" s="90">
        <f>TRUNC(+E71*D72,2)</f>
        <v>28.39</v>
      </c>
    </row>
    <row r="73" spans="1:8" s="5" customFormat="1" ht="25.5" customHeight="1" x14ac:dyDescent="0.25">
      <c r="A73" s="1" t="s">
        <v>32</v>
      </c>
      <c r="B73" s="297" t="s">
        <v>143</v>
      </c>
      <c r="C73" s="298"/>
      <c r="D73" s="87">
        <v>0.02</v>
      </c>
      <c r="E73" s="90">
        <f>TRUNC(($E$31)*D73,2)</f>
        <v>39.520000000000003</v>
      </c>
    </row>
    <row r="74" spans="1:8" s="5" customFormat="1" ht="16.149999999999999" customHeight="1" thickBot="1" x14ac:dyDescent="0.3">
      <c r="A74" s="237" t="s">
        <v>34</v>
      </c>
      <c r="B74" s="238"/>
      <c r="C74" s="238"/>
      <c r="D74" s="239"/>
      <c r="E74" s="91">
        <f>SUM(E68:E73)</f>
        <v>210.87</v>
      </c>
    </row>
    <row r="75" spans="1:8" s="5" customFormat="1" ht="22.5" customHeight="1" thickTop="1" thickBot="1" x14ac:dyDescent="0.3">
      <c r="A75" s="275" t="s">
        <v>62</v>
      </c>
      <c r="B75" s="276"/>
      <c r="C75" s="277"/>
      <c r="D75" s="115" t="s">
        <v>42</v>
      </c>
      <c r="E75" s="76">
        <f>E31</f>
        <v>1976</v>
      </c>
    </row>
    <row r="76" spans="1:8" s="5" customFormat="1" ht="22.5" customHeight="1" thickTop="1" thickBot="1" x14ac:dyDescent="0.3">
      <c r="A76" s="278"/>
      <c r="B76" s="279"/>
      <c r="C76" s="280"/>
      <c r="D76" s="115" t="s">
        <v>63</v>
      </c>
      <c r="E76" s="76">
        <f>E65</f>
        <v>2345.06</v>
      </c>
    </row>
    <row r="77" spans="1:8" s="5" customFormat="1" ht="22.5" customHeight="1" thickTop="1" thickBot="1" x14ac:dyDescent="0.3">
      <c r="A77" s="278"/>
      <c r="B77" s="279"/>
      <c r="C77" s="280"/>
      <c r="D77" s="115" t="s">
        <v>64</v>
      </c>
      <c r="E77" s="76">
        <f>E74</f>
        <v>210.87</v>
      </c>
    </row>
    <row r="78" spans="1:8" s="5" customFormat="1" ht="23.25" customHeight="1" thickTop="1" thickBot="1" x14ac:dyDescent="0.3">
      <c r="A78" s="281"/>
      <c r="B78" s="282"/>
      <c r="C78" s="283"/>
      <c r="D78" s="29" t="s">
        <v>55</v>
      </c>
      <c r="E78" s="76">
        <f>SUM(E75:E77)</f>
        <v>4531.93</v>
      </c>
    </row>
    <row r="79" spans="1:8" s="5" customFormat="1" ht="23.25" customHeight="1" thickTop="1" x14ac:dyDescent="0.25">
      <c r="A79" s="285" t="s">
        <v>65</v>
      </c>
      <c r="B79" s="286"/>
      <c r="C79" s="286"/>
      <c r="D79" s="287"/>
      <c r="E79" s="116" t="s">
        <v>25</v>
      </c>
    </row>
    <row r="80" spans="1:8" s="5" customFormat="1" ht="26.25" customHeight="1" x14ac:dyDescent="0.25">
      <c r="A80" s="288" t="s">
        <v>116</v>
      </c>
      <c r="B80" s="289"/>
      <c r="C80" s="289"/>
      <c r="D80" s="289"/>
      <c r="E80" s="290"/>
    </row>
    <row r="81" spans="1:5" s="5" customFormat="1" ht="26.25" customHeight="1" x14ac:dyDescent="0.25">
      <c r="A81" s="53" t="s">
        <v>66</v>
      </c>
      <c r="B81" s="291" t="s">
        <v>104</v>
      </c>
      <c r="C81" s="292"/>
      <c r="D81" s="293"/>
      <c r="E81" s="52" t="s">
        <v>18</v>
      </c>
    </row>
    <row r="82" spans="1:5" s="5" customFormat="1" ht="26.25" customHeight="1" x14ac:dyDescent="0.25">
      <c r="A82" s="30" t="s">
        <v>2</v>
      </c>
      <c r="B82" s="294" t="s">
        <v>105</v>
      </c>
      <c r="C82" s="294"/>
      <c r="D82" s="83">
        <f>(( 1+1/3)/12)/12</f>
        <v>9.2599999999999991E-3</v>
      </c>
      <c r="E82" s="90">
        <f>TRUNC(+D82*$E$78,2)</f>
        <v>41.96</v>
      </c>
    </row>
    <row r="83" spans="1:5" s="5" customFormat="1" ht="26.25" customHeight="1" x14ac:dyDescent="0.25">
      <c r="A83" s="31" t="s">
        <v>4</v>
      </c>
      <c r="B83" s="294" t="s">
        <v>106</v>
      </c>
      <c r="C83" s="294"/>
      <c r="D83" s="87">
        <f>((2/30)/12)</f>
        <v>5.5599999999999998E-3</v>
      </c>
      <c r="E83" s="90">
        <f>TRUNC(+D83*$E$78,2)</f>
        <v>25.19</v>
      </c>
    </row>
    <row r="84" spans="1:5" s="5" customFormat="1" ht="26.25" customHeight="1" x14ac:dyDescent="0.25">
      <c r="A84" s="31" t="s">
        <v>6</v>
      </c>
      <c r="B84" s="294" t="s">
        <v>107</v>
      </c>
      <c r="C84" s="294"/>
      <c r="D84" s="83">
        <f>((5/30)/12)*0.02</f>
        <v>2.7999999999999998E-4</v>
      </c>
      <c r="E84" s="90">
        <f>TRUNC(+D84*$E$78,2)</f>
        <v>1.26</v>
      </c>
    </row>
    <row r="85" spans="1:5" s="5" customFormat="1" ht="26.25" customHeight="1" x14ac:dyDescent="0.25">
      <c r="A85" s="31" t="s">
        <v>8</v>
      </c>
      <c r="B85" s="294" t="s">
        <v>108</v>
      </c>
      <c r="C85" s="294"/>
      <c r="D85" s="83">
        <f>((15/30)/12)*0.08</f>
        <v>3.3300000000000001E-3</v>
      </c>
      <c r="E85" s="90">
        <f>TRUNC(+D85*$E$78,2)</f>
        <v>15.09</v>
      </c>
    </row>
    <row r="86" spans="1:5" s="5" customFormat="1" ht="26.25" customHeight="1" x14ac:dyDescent="0.25">
      <c r="A86" s="31" t="s">
        <v>30</v>
      </c>
      <c r="B86" s="294" t="s">
        <v>109</v>
      </c>
      <c r="C86" s="294"/>
      <c r="D86" s="93">
        <f>(4/12)/12*0.02*100/100</f>
        <v>5.5999999999999995E-4</v>
      </c>
      <c r="E86" s="90">
        <f t="shared" ref="E86:E87" si="1">TRUNC(+D86*$E$78,2)</f>
        <v>2.5299999999999998</v>
      </c>
    </row>
    <row r="87" spans="1:5" s="5" customFormat="1" ht="26.25" customHeight="1" x14ac:dyDescent="0.25">
      <c r="A87" s="31" t="s">
        <v>32</v>
      </c>
      <c r="B87" s="294" t="s">
        <v>110</v>
      </c>
      <c r="C87" s="294"/>
      <c r="D87" s="83">
        <v>0</v>
      </c>
      <c r="E87" s="90">
        <f t="shared" si="1"/>
        <v>0</v>
      </c>
    </row>
    <row r="88" spans="1:5" s="5" customFormat="1" ht="26.25" customHeight="1" x14ac:dyDescent="0.25">
      <c r="A88" s="250" t="s">
        <v>34</v>
      </c>
      <c r="B88" s="251"/>
      <c r="C88" s="252"/>
      <c r="D88" s="92"/>
      <c r="E88" s="82">
        <f>SUM(E82:E87)</f>
        <v>86.03</v>
      </c>
    </row>
    <row r="89" spans="1:5" s="5" customFormat="1" ht="23.25" customHeight="1" x14ac:dyDescent="0.25">
      <c r="A89" s="299" t="s">
        <v>144</v>
      </c>
      <c r="B89" s="300"/>
      <c r="C89" s="300"/>
      <c r="D89" s="300"/>
      <c r="E89" s="301"/>
    </row>
    <row r="90" spans="1:5" s="5" customFormat="1" ht="23.25" customHeight="1" x14ac:dyDescent="0.25">
      <c r="A90" s="53" t="s">
        <v>67</v>
      </c>
      <c r="B90" s="291" t="s">
        <v>117</v>
      </c>
      <c r="C90" s="292"/>
      <c r="D90" s="293"/>
      <c r="E90" s="52" t="s">
        <v>18</v>
      </c>
    </row>
    <row r="91" spans="1:5" s="5" customFormat="1" ht="59.25" customHeight="1" x14ac:dyDescent="0.25">
      <c r="A91" s="32" t="s">
        <v>2</v>
      </c>
      <c r="B91" s="260" t="s">
        <v>118</v>
      </c>
      <c r="C91" s="262"/>
      <c r="D91" s="22"/>
      <c r="E91" s="94">
        <v>0</v>
      </c>
    </row>
    <row r="92" spans="1:5" s="5" customFormat="1" ht="15.6" customHeight="1" x14ac:dyDescent="0.25">
      <c r="A92" s="250" t="s">
        <v>34</v>
      </c>
      <c r="B92" s="251"/>
      <c r="C92" s="252"/>
      <c r="D92" s="92"/>
      <c r="E92" s="82">
        <f>SUM(E91)</f>
        <v>0</v>
      </c>
    </row>
    <row r="93" spans="1:5" s="5" customFormat="1" ht="20.25" customHeight="1" x14ac:dyDescent="0.25">
      <c r="A93" s="302" t="s">
        <v>68</v>
      </c>
      <c r="B93" s="265"/>
      <c r="C93" s="265"/>
      <c r="D93" s="265"/>
      <c r="E93" s="266"/>
    </row>
    <row r="94" spans="1:5" s="5" customFormat="1" x14ac:dyDescent="0.25">
      <c r="A94" s="24">
        <v>4</v>
      </c>
      <c r="B94" s="267" t="s">
        <v>69</v>
      </c>
      <c r="C94" s="268"/>
      <c r="D94" s="269"/>
      <c r="E94" s="25" t="s">
        <v>18</v>
      </c>
    </row>
    <row r="95" spans="1:5" s="5" customFormat="1" ht="31.15" customHeight="1" x14ac:dyDescent="0.25">
      <c r="A95" s="24" t="s">
        <v>66</v>
      </c>
      <c r="B95" s="57" t="s">
        <v>104</v>
      </c>
      <c r="C95" s="58"/>
      <c r="D95" s="59"/>
      <c r="E95" s="85">
        <f>+E88</f>
        <v>86.03</v>
      </c>
    </row>
    <row r="96" spans="1:5" s="5" customFormat="1" x14ac:dyDescent="0.25">
      <c r="A96" s="24" t="s">
        <v>67</v>
      </c>
      <c r="B96" s="57" t="s">
        <v>117</v>
      </c>
      <c r="C96" s="58"/>
      <c r="D96" s="59"/>
      <c r="E96" s="82">
        <f>+E92</f>
        <v>0</v>
      </c>
    </row>
    <row r="97" spans="1:6" s="5" customFormat="1" ht="15" customHeight="1" x14ac:dyDescent="0.25">
      <c r="A97" s="60"/>
      <c r="B97" s="271" t="s">
        <v>34</v>
      </c>
      <c r="C97" s="271"/>
      <c r="D97" s="272"/>
      <c r="E97" s="86">
        <f>SUM(E95:E96)</f>
        <v>86.03</v>
      </c>
    </row>
    <row r="98" spans="1:6" s="5" customFormat="1" ht="25.5" customHeight="1" x14ac:dyDescent="0.25">
      <c r="A98" s="250" t="s">
        <v>70</v>
      </c>
      <c r="B98" s="251"/>
      <c r="C98" s="251"/>
      <c r="D98" s="252"/>
      <c r="E98" s="82">
        <f>SUM(E97:E97)</f>
        <v>86.03</v>
      </c>
    </row>
    <row r="99" spans="1:6" s="5" customFormat="1" x14ac:dyDescent="0.25">
      <c r="A99" s="213" t="s">
        <v>71</v>
      </c>
      <c r="B99" s="214"/>
      <c r="C99" s="214"/>
      <c r="D99" s="215"/>
      <c r="E99" s="71"/>
    </row>
    <row r="100" spans="1:6" s="5" customFormat="1" x14ac:dyDescent="0.25">
      <c r="A100" s="33">
        <v>5</v>
      </c>
      <c r="B100" s="216" t="s">
        <v>72</v>
      </c>
      <c r="C100" s="217"/>
      <c r="D100" s="218"/>
      <c r="E100" s="52" t="s">
        <v>18</v>
      </c>
    </row>
    <row r="101" spans="1:6" s="5" customFormat="1" ht="25.5" customHeight="1" x14ac:dyDescent="0.25">
      <c r="A101" s="1" t="s">
        <v>2</v>
      </c>
      <c r="B101" s="307" t="s">
        <v>198</v>
      </c>
      <c r="C101" s="308"/>
      <c r="D101" s="309"/>
      <c r="E101" s="90" cm="1">
        <f t="array" ref="E101:F101">'Uniforme + Transport. + V. Alim'!$E$12:$F$12</f>
        <v>62.51</v>
      </c>
      <c r="F101" s="5">
        <v>0</v>
      </c>
    </row>
    <row r="102" spans="1:6" s="5" customFormat="1" ht="16.149999999999999" customHeight="1" thickBot="1" x14ac:dyDescent="0.3">
      <c r="A102" s="237" t="s">
        <v>73</v>
      </c>
      <c r="B102" s="238"/>
      <c r="C102" s="238"/>
      <c r="D102" s="239"/>
      <c r="E102" s="82">
        <f>SUM(E101:E101)</f>
        <v>62.51</v>
      </c>
      <c r="F102" s="20"/>
    </row>
    <row r="103" spans="1:6" s="5" customFormat="1" ht="22.5" customHeight="1" thickTop="1" thickBot="1" x14ac:dyDescent="0.3">
      <c r="A103" s="275" t="s">
        <v>74</v>
      </c>
      <c r="B103" s="276"/>
      <c r="C103" s="277"/>
      <c r="D103" s="115" t="s">
        <v>42</v>
      </c>
      <c r="E103" s="76">
        <f>E31</f>
        <v>1976</v>
      </c>
    </row>
    <row r="104" spans="1:6" s="5" customFormat="1" ht="22.5" customHeight="1" thickTop="1" thickBot="1" x14ac:dyDescent="0.3">
      <c r="A104" s="278"/>
      <c r="B104" s="279"/>
      <c r="C104" s="280"/>
      <c r="D104" s="115" t="s">
        <v>63</v>
      </c>
      <c r="E104" s="76">
        <f>E65</f>
        <v>2345.06</v>
      </c>
    </row>
    <row r="105" spans="1:6" s="5" customFormat="1" ht="22.5" customHeight="1" thickTop="1" thickBot="1" x14ac:dyDescent="0.3">
      <c r="A105" s="278"/>
      <c r="B105" s="279"/>
      <c r="C105" s="280"/>
      <c r="D105" s="115" t="s">
        <v>64</v>
      </c>
      <c r="E105" s="76">
        <f>E74</f>
        <v>210.87</v>
      </c>
    </row>
    <row r="106" spans="1:6" s="5" customFormat="1" ht="22.5" customHeight="1" thickTop="1" thickBot="1" x14ac:dyDescent="0.3">
      <c r="A106" s="278"/>
      <c r="B106" s="279"/>
      <c r="C106" s="280"/>
      <c r="D106" s="115" t="s">
        <v>75</v>
      </c>
      <c r="E106" s="76">
        <f>E98</f>
        <v>86.03</v>
      </c>
    </row>
    <row r="107" spans="1:6" s="5" customFormat="1" ht="22.5" customHeight="1" thickTop="1" thickBot="1" x14ac:dyDescent="0.3">
      <c r="A107" s="278"/>
      <c r="B107" s="279"/>
      <c r="C107" s="280"/>
      <c r="D107" s="115" t="s">
        <v>76</v>
      </c>
      <c r="E107" s="76">
        <f>E102</f>
        <v>62.51</v>
      </c>
    </row>
    <row r="108" spans="1:6" s="5" customFormat="1" ht="22.5" customHeight="1" thickTop="1" thickBot="1" x14ac:dyDescent="0.3">
      <c r="A108" s="281"/>
      <c r="B108" s="282"/>
      <c r="C108" s="283"/>
      <c r="D108" s="29" t="s">
        <v>55</v>
      </c>
      <c r="E108" s="76">
        <f>SUM(E103:E107)</f>
        <v>4680.47</v>
      </c>
    </row>
    <row r="109" spans="1:6" s="5" customFormat="1" ht="13.5" thickTop="1" x14ac:dyDescent="0.25">
      <c r="A109" s="137" t="s">
        <v>77</v>
      </c>
      <c r="B109" s="138"/>
      <c r="C109" s="138" t="s">
        <v>78</v>
      </c>
      <c r="D109" s="139" t="s">
        <v>79</v>
      </c>
      <c r="E109" s="71"/>
    </row>
    <row r="110" spans="1:6" s="5" customFormat="1" x14ac:dyDescent="0.25">
      <c r="A110" s="53">
        <v>6</v>
      </c>
      <c r="B110" s="216" t="s">
        <v>80</v>
      </c>
      <c r="C110" s="217"/>
      <c r="D110" s="218"/>
      <c r="E110" s="52" t="s">
        <v>18</v>
      </c>
    </row>
    <row r="111" spans="1:6" s="5" customFormat="1" ht="31.15" customHeight="1" x14ac:dyDescent="0.25">
      <c r="A111" s="135" t="s">
        <v>2</v>
      </c>
      <c r="B111" s="136" t="s">
        <v>81</v>
      </c>
      <c r="C111" s="303"/>
      <c r="D111" s="304"/>
      <c r="E111" s="134">
        <f>TRUNC(+E108*C111,2)</f>
        <v>0</v>
      </c>
    </row>
    <row r="112" spans="1:6" s="5" customFormat="1" ht="31.9" customHeight="1" thickBot="1" x14ac:dyDescent="0.3">
      <c r="A112" s="135" t="s">
        <v>4</v>
      </c>
      <c r="B112" s="136" t="s">
        <v>82</v>
      </c>
      <c r="C112" s="305"/>
      <c r="D112" s="306"/>
      <c r="E112" s="134">
        <f>TRUNC(C112*(+E108+E111),2)</f>
        <v>0</v>
      </c>
    </row>
    <row r="113" spans="1:5" s="5" customFormat="1" ht="27" customHeight="1" thickBot="1" x14ac:dyDescent="0.3">
      <c r="A113" s="34"/>
      <c r="B113" s="61" t="s">
        <v>83</v>
      </c>
      <c r="C113" s="311" t="s">
        <v>84</v>
      </c>
      <c r="D113" s="312"/>
      <c r="E113" s="107">
        <f>SUM(E111:E112,E108)</f>
        <v>4680.47</v>
      </c>
    </row>
    <row r="114" spans="1:5" s="5" customFormat="1" ht="13.5" thickBot="1" x14ac:dyDescent="0.3">
      <c r="A114" s="35" t="s">
        <v>6</v>
      </c>
      <c r="B114" s="114" t="s">
        <v>85</v>
      </c>
      <c r="C114" s="95">
        <f>(D121*100)</f>
        <v>8.65</v>
      </c>
      <c r="D114" s="96">
        <f>+(100-C114)/100</f>
        <v>0.91349999999999998</v>
      </c>
      <c r="E114" s="108">
        <f>E113/D114</f>
        <v>5123.67</v>
      </c>
    </row>
    <row r="115" spans="1:5" s="5" customFormat="1" ht="15.6" customHeight="1" x14ac:dyDescent="0.25">
      <c r="A115" s="36"/>
      <c r="B115" s="37" t="s">
        <v>86</v>
      </c>
      <c r="C115" s="97"/>
      <c r="D115" s="98"/>
      <c r="E115" s="28"/>
    </row>
    <row r="116" spans="1:5" s="5" customFormat="1" x14ac:dyDescent="0.25">
      <c r="A116" s="36"/>
      <c r="B116" s="38" t="s">
        <v>119</v>
      </c>
      <c r="C116" s="99"/>
      <c r="D116" s="83">
        <v>6.4999999999999997E-3</v>
      </c>
      <c r="E116" s="90">
        <f>+E114*D116</f>
        <v>33.299999999999997</v>
      </c>
    </row>
    <row r="117" spans="1:5" s="5" customFormat="1" x14ac:dyDescent="0.25">
      <c r="A117" s="36"/>
      <c r="B117" s="38" t="s">
        <v>120</v>
      </c>
      <c r="C117" s="99"/>
      <c r="D117" s="83">
        <v>0.03</v>
      </c>
      <c r="E117" s="90">
        <f>+E114*D117</f>
        <v>153.71</v>
      </c>
    </row>
    <row r="118" spans="1:5" s="5" customFormat="1" x14ac:dyDescent="0.25">
      <c r="A118" s="36"/>
      <c r="B118" s="39" t="s">
        <v>87</v>
      </c>
      <c r="C118" s="100"/>
      <c r="D118" s="101"/>
      <c r="E118" s="90"/>
    </row>
    <row r="119" spans="1:5" s="5" customFormat="1" x14ac:dyDescent="0.25">
      <c r="A119" s="36"/>
      <c r="B119" s="39" t="s">
        <v>88</v>
      </c>
      <c r="C119" s="100"/>
      <c r="D119" s="102"/>
      <c r="E119" s="90"/>
    </row>
    <row r="120" spans="1:5" s="5" customFormat="1" x14ac:dyDescent="0.25">
      <c r="A120" s="36"/>
      <c r="B120" s="40" t="s">
        <v>121</v>
      </c>
      <c r="C120" s="103"/>
      <c r="D120" s="104">
        <v>0.05</v>
      </c>
      <c r="E120" s="109">
        <f>+E114*D120</f>
        <v>256.18</v>
      </c>
    </row>
    <row r="121" spans="1:5" s="5" customFormat="1" x14ac:dyDescent="0.25">
      <c r="A121" s="41"/>
      <c r="B121" s="42" t="s">
        <v>89</v>
      </c>
      <c r="C121" s="105"/>
      <c r="D121" s="106">
        <f>SUM(D116:D120)</f>
        <v>8.6499999999999994E-2</v>
      </c>
      <c r="E121" s="110">
        <f>SUM(E116:E120)</f>
        <v>443.19</v>
      </c>
    </row>
    <row r="122" spans="1:5" s="5" customFormat="1" ht="15.6" customHeight="1" x14ac:dyDescent="0.25">
      <c r="A122" s="257" t="s">
        <v>90</v>
      </c>
      <c r="B122" s="258"/>
      <c r="C122" s="258"/>
      <c r="D122" s="259"/>
      <c r="E122" s="111">
        <f>E111+E112+E121</f>
        <v>443.19</v>
      </c>
    </row>
    <row r="123" spans="1:5" s="5" customFormat="1" ht="25.5" customHeight="1" x14ac:dyDescent="0.25">
      <c r="A123" s="250" t="s">
        <v>91</v>
      </c>
      <c r="B123" s="251"/>
      <c r="C123" s="251"/>
      <c r="D123" s="252"/>
      <c r="E123" s="82">
        <f>SUM(E122:E122)</f>
        <v>443.19</v>
      </c>
    </row>
    <row r="124" spans="1:5" s="5" customFormat="1" ht="15.6" customHeight="1" x14ac:dyDescent="0.25">
      <c r="A124" s="250" t="s">
        <v>92</v>
      </c>
      <c r="B124" s="251"/>
      <c r="C124" s="251"/>
      <c r="D124" s="251"/>
      <c r="E124" s="252"/>
    </row>
    <row r="125" spans="1:5" s="5" customFormat="1" ht="15.6" customHeight="1" x14ac:dyDescent="0.25">
      <c r="A125" s="250" t="s">
        <v>93</v>
      </c>
      <c r="B125" s="251"/>
      <c r="C125" s="251"/>
      <c r="D125" s="252"/>
      <c r="E125" s="43" t="s">
        <v>18</v>
      </c>
    </row>
    <row r="126" spans="1:5" s="5" customFormat="1" x14ac:dyDescent="0.25">
      <c r="A126" s="33" t="s">
        <v>2</v>
      </c>
      <c r="B126" s="260" t="s">
        <v>94</v>
      </c>
      <c r="C126" s="261"/>
      <c r="D126" s="262"/>
      <c r="E126" s="90">
        <f>E31</f>
        <v>1976</v>
      </c>
    </row>
    <row r="127" spans="1:5" s="5" customFormat="1" ht="15.6" customHeight="1" x14ac:dyDescent="0.25">
      <c r="A127" s="33" t="s">
        <v>4</v>
      </c>
      <c r="B127" s="260" t="s">
        <v>95</v>
      </c>
      <c r="C127" s="261"/>
      <c r="D127" s="262"/>
      <c r="E127" s="90">
        <f>+E65</f>
        <v>2345.06</v>
      </c>
    </row>
    <row r="128" spans="1:5" s="5" customFormat="1" x14ac:dyDescent="0.25">
      <c r="A128" s="33" t="s">
        <v>6</v>
      </c>
      <c r="B128" s="260" t="s">
        <v>96</v>
      </c>
      <c r="C128" s="261"/>
      <c r="D128" s="262"/>
      <c r="E128" s="90">
        <f>+E74</f>
        <v>210.87</v>
      </c>
    </row>
    <row r="129" spans="1:7" s="5" customFormat="1" ht="15.6" customHeight="1" x14ac:dyDescent="0.25">
      <c r="A129" s="33" t="s">
        <v>8</v>
      </c>
      <c r="B129" s="260" t="s">
        <v>97</v>
      </c>
      <c r="C129" s="261"/>
      <c r="D129" s="262"/>
      <c r="E129" s="90">
        <f>+E98</f>
        <v>86.03</v>
      </c>
    </row>
    <row r="130" spans="1:7" s="5" customFormat="1" ht="46.9" customHeight="1" x14ac:dyDescent="0.25">
      <c r="A130" s="33" t="s">
        <v>30</v>
      </c>
      <c r="B130" s="44" t="s">
        <v>98</v>
      </c>
      <c r="C130" s="45"/>
      <c r="D130" s="46"/>
      <c r="E130" s="90">
        <f>+E102</f>
        <v>62.51</v>
      </c>
      <c r="G130" s="5" t="s">
        <v>146</v>
      </c>
    </row>
    <row r="131" spans="1:7" s="5" customFormat="1" ht="15.6" customHeight="1" x14ac:dyDescent="0.25">
      <c r="A131" s="257" t="s">
        <v>99</v>
      </c>
      <c r="B131" s="258"/>
      <c r="C131" s="259"/>
      <c r="D131" s="47"/>
      <c r="E131" s="82">
        <f>SUM(E126:E130)</f>
        <v>4680.47</v>
      </c>
    </row>
    <row r="132" spans="1:7" s="5" customFormat="1" x14ac:dyDescent="0.25">
      <c r="A132" s="33" t="s">
        <v>32</v>
      </c>
      <c r="B132" s="260" t="s">
        <v>100</v>
      </c>
      <c r="C132" s="261"/>
      <c r="D132" s="262"/>
      <c r="E132" s="90">
        <f>E123</f>
        <v>443.19</v>
      </c>
      <c r="F132" s="16"/>
    </row>
    <row r="133" spans="1:7" s="5" customFormat="1" ht="16.149999999999999" customHeight="1" x14ac:dyDescent="0.25">
      <c r="A133" s="250" t="s">
        <v>101</v>
      </c>
      <c r="B133" s="251"/>
      <c r="C133" s="251"/>
      <c r="D133" s="252"/>
      <c r="E133" s="113">
        <f>+E131+E132</f>
        <v>5123.66</v>
      </c>
      <c r="F133" s="62"/>
    </row>
    <row r="134" spans="1:7" x14ac:dyDescent="0.25">
      <c r="A134" s="310"/>
      <c r="B134" s="310"/>
      <c r="C134" s="310"/>
      <c r="D134" s="310"/>
      <c r="E134" s="112"/>
    </row>
  </sheetData>
  <mergeCells count="112">
    <mergeCell ref="A134:D134"/>
    <mergeCell ref="B127:D127"/>
    <mergeCell ref="B128:D128"/>
    <mergeCell ref="B129:D129"/>
    <mergeCell ref="A131:C131"/>
    <mergeCell ref="B132:D132"/>
    <mergeCell ref="A133:D133"/>
    <mergeCell ref="C113:D113"/>
    <mergeCell ref="A122:D122"/>
    <mergeCell ref="A123:D123"/>
    <mergeCell ref="A124:E124"/>
    <mergeCell ref="A125:D125"/>
    <mergeCell ref="B126:D126"/>
    <mergeCell ref="A102:D102"/>
    <mergeCell ref="A103:C108"/>
    <mergeCell ref="B110:D110"/>
    <mergeCell ref="C111:D111"/>
    <mergeCell ref="C112:D112"/>
    <mergeCell ref="B97:D97"/>
    <mergeCell ref="A98:D98"/>
    <mergeCell ref="A99:D99"/>
    <mergeCell ref="B100:D100"/>
    <mergeCell ref="B101:D101"/>
    <mergeCell ref="A89:E89"/>
    <mergeCell ref="B90:D90"/>
    <mergeCell ref="B91:C91"/>
    <mergeCell ref="A92:C92"/>
    <mergeCell ref="A93:E93"/>
    <mergeCell ref="B94:D94"/>
    <mergeCell ref="B83:C83"/>
    <mergeCell ref="B84:C84"/>
    <mergeCell ref="B85:C85"/>
    <mergeCell ref="B86:C86"/>
    <mergeCell ref="B87:C87"/>
    <mergeCell ref="A88:C88"/>
    <mergeCell ref="A79:D79"/>
    <mergeCell ref="A80:E80"/>
    <mergeCell ref="B81:D81"/>
    <mergeCell ref="B82:C82"/>
    <mergeCell ref="B68:C68"/>
    <mergeCell ref="B69:C69"/>
    <mergeCell ref="B70:C70"/>
    <mergeCell ref="B71:C71"/>
    <mergeCell ref="B72:C72"/>
    <mergeCell ref="B73:C73"/>
    <mergeCell ref="A59:D59"/>
    <mergeCell ref="A60:E60"/>
    <mergeCell ref="B61:D61"/>
    <mergeCell ref="A65:D65"/>
    <mergeCell ref="A66:E66"/>
    <mergeCell ref="B67:D67"/>
    <mergeCell ref="B56:D56"/>
    <mergeCell ref="A74:D74"/>
    <mergeCell ref="A75:C78"/>
    <mergeCell ref="B57:D57"/>
    <mergeCell ref="B58:D58"/>
    <mergeCell ref="B50:C50"/>
    <mergeCell ref="B51:C51"/>
    <mergeCell ref="A52:C52"/>
    <mergeCell ref="B53:E53"/>
    <mergeCell ref="B54:D54"/>
    <mergeCell ref="B55:D55"/>
    <mergeCell ref="B44:C44"/>
    <mergeCell ref="B45:C45"/>
    <mergeCell ref="B46:C46"/>
    <mergeCell ref="B47:C47"/>
    <mergeCell ref="B48:C48"/>
    <mergeCell ref="B49:C49"/>
    <mergeCell ref="B36:C36"/>
    <mergeCell ref="A37:C37"/>
    <mergeCell ref="A38:D38"/>
    <mergeCell ref="A39:C41"/>
    <mergeCell ref="A42:E42"/>
    <mergeCell ref="B43:D43"/>
    <mergeCell ref="C29:D29"/>
    <mergeCell ref="A30:D30"/>
    <mergeCell ref="A31:D31"/>
    <mergeCell ref="A32:E32"/>
    <mergeCell ref="B33:E33"/>
    <mergeCell ref="B34:D34"/>
    <mergeCell ref="B24:D24"/>
    <mergeCell ref="C25:D25"/>
    <mergeCell ref="C26:D26"/>
    <mergeCell ref="C27:D27"/>
    <mergeCell ref="C28:D28"/>
    <mergeCell ref="A17:D17"/>
    <mergeCell ref="C18:E18"/>
    <mergeCell ref="C19:E19"/>
    <mergeCell ref="C20:E20"/>
    <mergeCell ref="C21:E21"/>
    <mergeCell ref="C22:E22"/>
    <mergeCell ref="A15:E15"/>
    <mergeCell ref="A16:E16"/>
    <mergeCell ref="A6:E6"/>
    <mergeCell ref="C7:E7"/>
    <mergeCell ref="C8:E8"/>
    <mergeCell ref="C9:E9"/>
    <mergeCell ref="C10:E10"/>
    <mergeCell ref="A11:E11"/>
    <mergeCell ref="A23:E23"/>
    <mergeCell ref="A14:B14"/>
    <mergeCell ref="D14:E14"/>
    <mergeCell ref="A1:E2"/>
    <mergeCell ref="A3:C3"/>
    <mergeCell ref="D3:E3"/>
    <mergeCell ref="A4:C4"/>
    <mergeCell ref="D4:E4"/>
    <mergeCell ref="B5:E5"/>
    <mergeCell ref="A12:B12"/>
    <mergeCell ref="D12:E12"/>
    <mergeCell ref="A13:B13"/>
    <mergeCell ref="D13:E13"/>
  </mergeCells>
  <hyperlinks>
    <hyperlink ref="B71" location="Plan2!A1" display="Aviso prévio trabalhado" xr:uid="{D30DFB2A-1A7F-4572-9248-8DF437838ADA}"/>
    <hyperlink ref="B49" r:id="rId1" display="08 - Sebrae 0,3% ou 0,6% - IN nº 03, MPS/SRP/2005, Anexo II e III ver código da Tabela" xr:uid="{D5026453-2FD7-4242-9050-09BCD808D21E}"/>
  </hyperlinks>
  <pageMargins left="0.511811024" right="0.511811024" top="0.78740157499999996" bottom="0.78740157499999996" header="0.31496062000000002" footer="0.31496062000000002"/>
  <pageSetup paperSize="9" scale="55" fitToHeight="0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AFFE1-C68D-4DD2-8317-D689887ACD5F}">
  <sheetPr>
    <pageSetUpPr fitToPage="1"/>
  </sheetPr>
  <dimension ref="A1:L134"/>
  <sheetViews>
    <sheetView topLeftCell="A106" zoomScale="85" zoomScaleNormal="85" workbookViewId="0">
      <selection activeCell="F132" sqref="F132"/>
    </sheetView>
  </sheetViews>
  <sheetFormatPr defaultColWidth="9.140625" defaultRowHeight="12.75" x14ac:dyDescent="0.25"/>
  <cols>
    <col min="1" max="1" width="6.140625" style="48" customWidth="1"/>
    <col min="2" max="2" width="42.42578125" style="49" customWidth="1"/>
    <col min="3" max="3" width="18" style="49" customWidth="1"/>
    <col min="4" max="4" width="16" style="50" customWidth="1"/>
    <col min="5" max="5" width="27.85546875" style="51" customWidth="1"/>
    <col min="6" max="6" width="31.28515625" style="2" customWidth="1"/>
    <col min="7" max="7" width="9.140625" style="2"/>
    <col min="8" max="8" width="15.85546875" style="2" customWidth="1"/>
    <col min="9" max="16384" width="9.140625" style="2"/>
  </cols>
  <sheetData>
    <row r="1" spans="1:5" ht="15" customHeight="1" x14ac:dyDescent="0.25">
      <c r="A1" s="175" t="s">
        <v>0</v>
      </c>
      <c r="B1" s="176"/>
      <c r="C1" s="176"/>
      <c r="D1" s="176"/>
      <c r="E1" s="177"/>
    </row>
    <row r="2" spans="1:5" ht="13.5" customHeight="1" thickBot="1" x14ac:dyDescent="0.3">
      <c r="A2" s="178"/>
      <c r="B2" s="179"/>
      <c r="C2" s="179"/>
      <c r="D2" s="179"/>
      <c r="E2" s="180"/>
    </row>
    <row r="3" spans="1:5" ht="15" customHeight="1" x14ac:dyDescent="0.25">
      <c r="A3" s="181" t="s">
        <v>111</v>
      </c>
      <c r="B3" s="182"/>
      <c r="C3" s="183"/>
      <c r="D3" s="184" t="s">
        <v>192</v>
      </c>
      <c r="E3" s="185"/>
    </row>
    <row r="4" spans="1:5" ht="15" customHeight="1" x14ac:dyDescent="0.25">
      <c r="A4" s="181" t="s">
        <v>112</v>
      </c>
      <c r="B4" s="182"/>
      <c r="C4" s="183"/>
      <c r="D4" s="186" t="s">
        <v>191</v>
      </c>
      <c r="E4" s="187"/>
    </row>
    <row r="5" spans="1:5" x14ac:dyDescent="0.25">
      <c r="A5" s="117"/>
      <c r="B5" s="188" t="s">
        <v>223</v>
      </c>
      <c r="C5" s="188"/>
      <c r="D5" s="188"/>
      <c r="E5" s="189"/>
    </row>
    <row r="6" spans="1:5" x14ac:dyDescent="0.25">
      <c r="A6" s="204" t="s">
        <v>1</v>
      </c>
      <c r="B6" s="205"/>
      <c r="C6" s="205"/>
      <c r="D6" s="205"/>
      <c r="E6" s="206"/>
    </row>
    <row r="7" spans="1:5" ht="31.5" customHeight="1" x14ac:dyDescent="0.25">
      <c r="A7" s="3" t="s">
        <v>2</v>
      </c>
      <c r="B7" s="4" t="s">
        <v>3</v>
      </c>
      <c r="C7" s="207" t="s">
        <v>193</v>
      </c>
      <c r="D7" s="208"/>
      <c r="E7" s="209"/>
    </row>
    <row r="8" spans="1:5" ht="16.149999999999999" customHeight="1" x14ac:dyDescent="0.25">
      <c r="A8" s="3" t="s">
        <v>4</v>
      </c>
      <c r="B8" s="4" t="s">
        <v>5</v>
      </c>
      <c r="C8" s="210" t="s">
        <v>216</v>
      </c>
      <c r="D8" s="211"/>
      <c r="E8" s="212"/>
    </row>
    <row r="9" spans="1:5" ht="22.5" customHeight="1" x14ac:dyDescent="0.25">
      <c r="A9" s="3" t="s">
        <v>6</v>
      </c>
      <c r="B9" s="4" t="s">
        <v>7</v>
      </c>
      <c r="C9" s="210" t="s">
        <v>209</v>
      </c>
      <c r="D9" s="211"/>
      <c r="E9" s="212"/>
    </row>
    <row r="10" spans="1:5" ht="32.25" customHeight="1" x14ac:dyDescent="0.25">
      <c r="A10" s="3" t="s">
        <v>8</v>
      </c>
      <c r="B10" s="4" t="s">
        <v>9</v>
      </c>
      <c r="C10" s="210" t="s">
        <v>10</v>
      </c>
      <c r="D10" s="211"/>
      <c r="E10" s="212"/>
    </row>
    <row r="11" spans="1:5" x14ac:dyDescent="0.25">
      <c r="A11" s="204" t="s">
        <v>11</v>
      </c>
      <c r="B11" s="205"/>
      <c r="C11" s="205"/>
      <c r="D11" s="205"/>
      <c r="E11" s="206"/>
    </row>
    <row r="12" spans="1:5" ht="33.75" customHeight="1" x14ac:dyDescent="0.25">
      <c r="A12" s="190" t="s">
        <v>12</v>
      </c>
      <c r="B12" s="191"/>
      <c r="C12" s="6" t="s">
        <v>13</v>
      </c>
      <c r="D12" s="192" t="s">
        <v>145</v>
      </c>
      <c r="E12" s="193"/>
    </row>
    <row r="13" spans="1:5" ht="24.75" customHeight="1" x14ac:dyDescent="0.25">
      <c r="A13" s="194" t="s">
        <v>199</v>
      </c>
      <c r="B13" s="195"/>
      <c r="C13" s="7" t="s">
        <v>174</v>
      </c>
      <c r="D13" s="196">
        <v>1</v>
      </c>
      <c r="E13" s="197"/>
    </row>
    <row r="14" spans="1:5" ht="24.75" customHeight="1" x14ac:dyDescent="0.25">
      <c r="A14" s="194" t="s">
        <v>182</v>
      </c>
      <c r="B14" s="195"/>
      <c r="C14" s="7" t="s">
        <v>181</v>
      </c>
      <c r="D14" s="196">
        <v>1</v>
      </c>
      <c r="E14" s="197"/>
    </row>
    <row r="15" spans="1:5" ht="23.25" customHeight="1" x14ac:dyDescent="0.25">
      <c r="A15" s="198" t="s">
        <v>15</v>
      </c>
      <c r="B15" s="199"/>
      <c r="C15" s="199"/>
      <c r="D15" s="199"/>
      <c r="E15" s="200"/>
    </row>
    <row r="16" spans="1:5" x14ac:dyDescent="0.25">
      <c r="A16" s="201" t="s">
        <v>16</v>
      </c>
      <c r="B16" s="202"/>
      <c r="C16" s="202"/>
      <c r="D16" s="202"/>
      <c r="E16" s="203"/>
    </row>
    <row r="17" spans="1:8" ht="27.75" customHeight="1" x14ac:dyDescent="0.25">
      <c r="A17" s="216" t="s">
        <v>17</v>
      </c>
      <c r="B17" s="217"/>
      <c r="C17" s="217"/>
      <c r="D17" s="218"/>
      <c r="E17" s="52" t="s">
        <v>18</v>
      </c>
      <c r="G17" s="8"/>
    </row>
    <row r="18" spans="1:8" ht="53.45" customHeight="1" x14ac:dyDescent="0.25">
      <c r="A18" s="3">
        <v>1</v>
      </c>
      <c r="B18" s="9" t="s">
        <v>102</v>
      </c>
      <c r="C18" s="196" t="s">
        <v>225</v>
      </c>
      <c r="D18" s="225"/>
      <c r="E18" s="197"/>
    </row>
    <row r="19" spans="1:8" ht="31.5" customHeight="1" x14ac:dyDescent="0.25">
      <c r="A19" s="3">
        <v>2</v>
      </c>
      <c r="B19" s="9" t="s">
        <v>19</v>
      </c>
      <c r="C19" s="196" t="s">
        <v>217</v>
      </c>
      <c r="D19" s="225"/>
      <c r="E19" s="197"/>
    </row>
    <row r="20" spans="1:8" ht="31.5" customHeight="1" x14ac:dyDescent="0.25">
      <c r="A20" s="3">
        <v>3</v>
      </c>
      <c r="B20" s="9" t="s">
        <v>20</v>
      </c>
      <c r="C20" s="226">
        <v>1520</v>
      </c>
      <c r="D20" s="227"/>
      <c r="E20" s="228"/>
    </row>
    <row r="21" spans="1:8" ht="48" customHeight="1" x14ac:dyDescent="0.25">
      <c r="A21" s="3">
        <v>4</v>
      </c>
      <c r="B21" s="9" t="s">
        <v>21</v>
      </c>
      <c r="C21" s="196" t="s">
        <v>200</v>
      </c>
      <c r="D21" s="225"/>
      <c r="E21" s="197"/>
    </row>
    <row r="22" spans="1:8" ht="28.5" customHeight="1" x14ac:dyDescent="0.25">
      <c r="A22" s="3">
        <v>5</v>
      </c>
      <c r="B22" s="10" t="s">
        <v>22</v>
      </c>
      <c r="C22" s="229" t="s">
        <v>195</v>
      </c>
      <c r="D22" s="230"/>
      <c r="E22" s="231"/>
    </row>
    <row r="23" spans="1:8" s="5" customFormat="1" ht="27" customHeight="1" x14ac:dyDescent="0.25">
      <c r="A23" s="213" t="s">
        <v>23</v>
      </c>
      <c r="B23" s="214"/>
      <c r="C23" s="214"/>
      <c r="D23" s="214"/>
      <c r="E23" s="215"/>
    </row>
    <row r="24" spans="1:8" s="5" customFormat="1" ht="22.5" customHeight="1" x14ac:dyDescent="0.25">
      <c r="A24" s="53">
        <v>1</v>
      </c>
      <c r="B24" s="216" t="s">
        <v>24</v>
      </c>
      <c r="C24" s="217"/>
      <c r="D24" s="218"/>
      <c r="E24" s="52" t="s">
        <v>18</v>
      </c>
    </row>
    <row r="25" spans="1:8" ht="26.25" customHeight="1" x14ac:dyDescent="0.25">
      <c r="A25" s="11" t="s">
        <v>2</v>
      </c>
      <c r="B25" s="54" t="s">
        <v>26</v>
      </c>
      <c r="C25" s="219"/>
      <c r="D25" s="220"/>
      <c r="E25" s="69">
        <f>C20</f>
        <v>1520</v>
      </c>
    </row>
    <row r="26" spans="1:8" ht="26.25" customHeight="1" x14ac:dyDescent="0.25">
      <c r="A26" s="12" t="s">
        <v>4</v>
      </c>
      <c r="B26" s="55" t="s">
        <v>27</v>
      </c>
      <c r="C26" s="221" t="s">
        <v>113</v>
      </c>
      <c r="D26" s="222"/>
      <c r="E26" s="70">
        <f>TRUNC((+E25*30%),2)</f>
        <v>456</v>
      </c>
    </row>
    <row r="27" spans="1:8" x14ac:dyDescent="0.25">
      <c r="A27" s="12" t="s">
        <v>6</v>
      </c>
      <c r="B27" s="55" t="s">
        <v>28</v>
      </c>
      <c r="C27" s="223"/>
      <c r="D27" s="224"/>
      <c r="E27" s="70"/>
    </row>
    <row r="28" spans="1:8" x14ac:dyDescent="0.25">
      <c r="A28" s="12" t="s">
        <v>8</v>
      </c>
      <c r="B28" s="55" t="s">
        <v>29</v>
      </c>
      <c r="C28" s="223"/>
      <c r="D28" s="224"/>
      <c r="E28" s="70"/>
      <c r="H28" s="13"/>
    </row>
    <row r="29" spans="1:8" x14ac:dyDescent="0.2">
      <c r="A29" s="12" t="s">
        <v>30</v>
      </c>
      <c r="B29" s="55" t="s">
        <v>31</v>
      </c>
      <c r="C29" s="246"/>
      <c r="D29" s="224"/>
      <c r="E29" s="70"/>
      <c r="F29" s="56"/>
    </row>
    <row r="30" spans="1:8" x14ac:dyDescent="0.25">
      <c r="A30" s="247" t="s">
        <v>34</v>
      </c>
      <c r="B30" s="248"/>
      <c r="C30" s="248"/>
      <c r="D30" s="249"/>
      <c r="E30" s="68">
        <f>SUM(E25:E29)</f>
        <v>1976</v>
      </c>
    </row>
    <row r="31" spans="1:8" s="5" customFormat="1" ht="25.5" customHeight="1" x14ac:dyDescent="0.25">
      <c r="A31" s="250" t="s">
        <v>35</v>
      </c>
      <c r="B31" s="251"/>
      <c r="C31" s="251"/>
      <c r="D31" s="252"/>
      <c r="E31" s="68">
        <f>SUM(E30:E30)</f>
        <v>1976</v>
      </c>
    </row>
    <row r="32" spans="1:8" s="5" customFormat="1" ht="25.5" customHeight="1" x14ac:dyDescent="0.25">
      <c r="A32" s="213" t="s">
        <v>36</v>
      </c>
      <c r="B32" s="214"/>
      <c r="C32" s="214"/>
      <c r="D32" s="214"/>
      <c r="E32" s="215"/>
    </row>
    <row r="33" spans="1:7" s="5" customFormat="1" ht="25.5" customHeight="1" x14ac:dyDescent="0.25">
      <c r="A33" s="15"/>
      <c r="B33" s="253" t="s">
        <v>37</v>
      </c>
      <c r="C33" s="253"/>
      <c r="D33" s="253"/>
      <c r="E33" s="254"/>
    </row>
    <row r="34" spans="1:7" s="5" customFormat="1" ht="25.5" customHeight="1" x14ac:dyDescent="0.25">
      <c r="A34" s="53" t="s">
        <v>38</v>
      </c>
      <c r="B34" s="216" t="s">
        <v>39</v>
      </c>
      <c r="C34" s="217"/>
      <c r="D34" s="218"/>
      <c r="E34" s="52" t="s">
        <v>18</v>
      </c>
      <c r="G34" s="16"/>
    </row>
    <row r="35" spans="1:7" s="5" customFormat="1" ht="25.5" customHeight="1" x14ac:dyDescent="0.25">
      <c r="A35" s="17" t="s">
        <v>2</v>
      </c>
      <c r="B35" s="18" t="s">
        <v>140</v>
      </c>
      <c r="C35" s="19"/>
      <c r="D35" s="74">
        <f>(1/12)</f>
        <v>8.3333000000000004E-2</v>
      </c>
      <c r="E35" s="68">
        <f>TRUNC($E$31*D35,2)</f>
        <v>164.66</v>
      </c>
    </row>
    <row r="36" spans="1:7" s="5" customFormat="1" ht="25.5" customHeight="1" x14ac:dyDescent="0.25">
      <c r="A36" s="17" t="s">
        <v>4</v>
      </c>
      <c r="B36" s="232" t="s">
        <v>139</v>
      </c>
      <c r="C36" s="233"/>
      <c r="D36" s="72">
        <v>0.121</v>
      </c>
      <c r="E36" s="68">
        <f>TRUNC($E$31*D36,2)</f>
        <v>239.09</v>
      </c>
    </row>
    <row r="37" spans="1:7" s="5" customFormat="1" ht="25.5" customHeight="1" x14ac:dyDescent="0.25">
      <c r="A37" s="234" t="s">
        <v>34</v>
      </c>
      <c r="B37" s="235"/>
      <c r="C37" s="236"/>
      <c r="D37" s="73">
        <f>SUM(D35:D36)</f>
        <v>0.20433000000000001</v>
      </c>
      <c r="E37" s="68">
        <f>SUM(E35:E36)</f>
        <v>403.75</v>
      </c>
    </row>
    <row r="38" spans="1:7" s="5" customFormat="1" ht="25.5" customHeight="1" thickBot="1" x14ac:dyDescent="0.3">
      <c r="A38" s="237" t="s">
        <v>40</v>
      </c>
      <c r="B38" s="238"/>
      <c r="C38" s="238"/>
      <c r="D38" s="239"/>
      <c r="E38" s="75">
        <f>SUM(E37:E37)</f>
        <v>403.75</v>
      </c>
    </row>
    <row r="39" spans="1:7" s="5" customFormat="1" ht="25.5" customHeight="1" thickTop="1" thickBot="1" x14ac:dyDescent="0.3">
      <c r="A39" s="240" t="s">
        <v>41</v>
      </c>
      <c r="B39" s="240"/>
      <c r="C39" s="241"/>
      <c r="D39" s="115" t="s">
        <v>42</v>
      </c>
      <c r="E39" s="78">
        <f>E31</f>
        <v>1976</v>
      </c>
    </row>
    <row r="40" spans="1:7" s="5" customFormat="1" ht="22.5" customHeight="1" thickTop="1" thickBot="1" x14ac:dyDescent="0.3">
      <c r="A40" s="242"/>
      <c r="B40" s="242"/>
      <c r="C40" s="243"/>
      <c r="D40" s="115" t="s">
        <v>43</v>
      </c>
      <c r="E40" s="79">
        <f>E38</f>
        <v>403.75</v>
      </c>
    </row>
    <row r="41" spans="1:7" s="5" customFormat="1" ht="22.5" customHeight="1" thickTop="1" x14ac:dyDescent="0.25">
      <c r="A41" s="242"/>
      <c r="B41" s="242"/>
      <c r="C41" s="243"/>
      <c r="D41" s="77" t="s">
        <v>34</v>
      </c>
      <c r="E41" s="80">
        <f>SUM(E39:E40)</f>
        <v>2379.75</v>
      </c>
    </row>
    <row r="42" spans="1:7" s="5" customFormat="1" ht="42" customHeight="1" x14ac:dyDescent="0.25">
      <c r="A42" s="244" t="s">
        <v>141</v>
      </c>
      <c r="B42" s="245"/>
      <c r="C42" s="245"/>
      <c r="D42" s="245"/>
      <c r="E42" s="245"/>
      <c r="F42" s="20"/>
    </row>
    <row r="43" spans="1:7" s="5" customFormat="1" ht="22.5" customHeight="1" x14ac:dyDescent="0.25">
      <c r="A43" s="53" t="s">
        <v>44</v>
      </c>
      <c r="B43" s="216" t="s">
        <v>45</v>
      </c>
      <c r="C43" s="217"/>
      <c r="D43" s="218"/>
      <c r="E43" s="52" t="s">
        <v>18</v>
      </c>
      <c r="F43" s="20"/>
    </row>
    <row r="44" spans="1:7" s="5" customFormat="1" ht="22.5" customHeight="1" x14ac:dyDescent="0.25">
      <c r="A44" s="1" t="s">
        <v>2</v>
      </c>
      <c r="B44" s="255" t="s">
        <v>14</v>
      </c>
      <c r="C44" s="256"/>
      <c r="D44" s="22">
        <v>0.2</v>
      </c>
      <c r="E44" s="68">
        <f t="shared" ref="E44:E51" si="0">TRUNC($E$41*D44,2)</f>
        <v>475.95</v>
      </c>
      <c r="F44" s="20"/>
    </row>
    <row r="45" spans="1:7" s="5" customFormat="1" ht="22.5" customHeight="1" x14ac:dyDescent="0.25">
      <c r="A45" s="1" t="s">
        <v>4</v>
      </c>
      <c r="B45" s="255" t="s">
        <v>46</v>
      </c>
      <c r="C45" s="256"/>
      <c r="D45" s="88">
        <v>2.5000000000000001E-2</v>
      </c>
      <c r="E45" s="68">
        <f t="shared" si="0"/>
        <v>59.49</v>
      </c>
      <c r="F45" s="21"/>
    </row>
    <row r="46" spans="1:7" s="5" customFormat="1" ht="22.5" customHeight="1" x14ac:dyDescent="0.25">
      <c r="A46" s="132" t="s">
        <v>6</v>
      </c>
      <c r="B46" s="263" t="s">
        <v>114</v>
      </c>
      <c r="C46" s="264"/>
      <c r="D46" s="133"/>
      <c r="E46" s="134">
        <f t="shared" si="0"/>
        <v>0</v>
      </c>
    </row>
    <row r="47" spans="1:7" s="5" customFormat="1" ht="22.5" customHeight="1" x14ac:dyDescent="0.25">
      <c r="A47" s="1" t="s">
        <v>8</v>
      </c>
      <c r="B47" s="255" t="s">
        <v>47</v>
      </c>
      <c r="C47" s="256"/>
      <c r="D47" s="88">
        <v>1.4999999999999999E-2</v>
      </c>
      <c r="E47" s="68">
        <f t="shared" si="0"/>
        <v>35.69</v>
      </c>
      <c r="F47" s="20"/>
    </row>
    <row r="48" spans="1:7" s="5" customFormat="1" ht="22.5" customHeight="1" x14ac:dyDescent="0.25">
      <c r="A48" s="1" t="s">
        <v>30</v>
      </c>
      <c r="B48" s="255" t="s">
        <v>48</v>
      </c>
      <c r="C48" s="256"/>
      <c r="D48" s="88">
        <v>0.01</v>
      </c>
      <c r="E48" s="68">
        <f t="shared" si="0"/>
        <v>23.79</v>
      </c>
      <c r="F48" s="23"/>
    </row>
    <row r="49" spans="1:12" s="5" customFormat="1" ht="22.5" customHeight="1" x14ac:dyDescent="0.25">
      <c r="A49" s="1" t="s">
        <v>32</v>
      </c>
      <c r="B49" s="255" t="s">
        <v>49</v>
      </c>
      <c r="C49" s="256"/>
      <c r="D49" s="88">
        <v>6.0000000000000001E-3</v>
      </c>
      <c r="E49" s="68">
        <f t="shared" si="0"/>
        <v>14.27</v>
      </c>
    </row>
    <row r="50" spans="1:12" s="5" customFormat="1" ht="22.5" customHeight="1" x14ac:dyDescent="0.25">
      <c r="A50" s="1" t="s">
        <v>33</v>
      </c>
      <c r="B50" s="255" t="s">
        <v>50</v>
      </c>
      <c r="C50" s="256"/>
      <c r="D50" s="88">
        <v>2E-3</v>
      </c>
      <c r="E50" s="68">
        <f t="shared" si="0"/>
        <v>4.75</v>
      </c>
    </row>
    <row r="51" spans="1:12" s="5" customFormat="1" ht="22.5" customHeight="1" x14ac:dyDescent="0.25">
      <c r="A51" s="1" t="s">
        <v>51</v>
      </c>
      <c r="B51" s="255" t="s">
        <v>52</v>
      </c>
      <c r="C51" s="256"/>
      <c r="D51" s="88">
        <v>0.08</v>
      </c>
      <c r="E51" s="68">
        <f t="shared" si="0"/>
        <v>190.38</v>
      </c>
    </row>
    <row r="52" spans="1:12" s="5" customFormat="1" ht="22.5" customHeight="1" x14ac:dyDescent="0.25">
      <c r="A52" s="257" t="s">
        <v>34</v>
      </c>
      <c r="B52" s="258"/>
      <c r="C52" s="259"/>
      <c r="D52" s="81">
        <f>SUM(D44:D51)</f>
        <v>0.33800000000000002</v>
      </c>
      <c r="E52" s="82">
        <f>SUM(E44:E51)</f>
        <v>804.32</v>
      </c>
    </row>
    <row r="53" spans="1:12" s="5" customFormat="1" ht="25.5" customHeight="1" x14ac:dyDescent="0.25">
      <c r="A53" s="15"/>
      <c r="B53" s="253" t="s">
        <v>122</v>
      </c>
      <c r="C53" s="253"/>
      <c r="D53" s="253"/>
      <c r="E53" s="254"/>
    </row>
    <row r="54" spans="1:12" ht="25.5" customHeight="1" x14ac:dyDescent="0.25">
      <c r="A54" s="53" t="s">
        <v>53</v>
      </c>
      <c r="B54" s="216" t="s">
        <v>54</v>
      </c>
      <c r="C54" s="217"/>
      <c r="D54" s="218"/>
      <c r="E54" s="52" t="s">
        <v>18</v>
      </c>
    </row>
    <row r="55" spans="1:12" ht="25.5" customHeight="1" x14ac:dyDescent="0.25">
      <c r="A55" s="1" t="s">
        <v>2</v>
      </c>
      <c r="B55" s="260" t="s">
        <v>218</v>
      </c>
      <c r="C55" s="261"/>
      <c r="D55" s="262"/>
      <c r="E55" s="68">
        <v>0</v>
      </c>
    </row>
    <row r="56" spans="1:12" ht="25.5" customHeight="1" x14ac:dyDescent="0.25">
      <c r="A56" s="1" t="s">
        <v>4</v>
      </c>
      <c r="B56" s="260" t="s">
        <v>197</v>
      </c>
      <c r="C56" s="261"/>
      <c r="D56" s="262"/>
      <c r="E56" s="68">
        <f>'Uniforme + Transport. + V. Alim'!$C$39</f>
        <v>525</v>
      </c>
    </row>
    <row r="57" spans="1:12" ht="25.5" customHeight="1" x14ac:dyDescent="0.25">
      <c r="A57" s="1" t="s">
        <v>6</v>
      </c>
      <c r="B57" s="284" t="s">
        <v>214</v>
      </c>
      <c r="C57" s="284"/>
      <c r="D57" s="284"/>
      <c r="E57" s="68">
        <f>TRUNC((E25/12),2)</f>
        <v>126.66</v>
      </c>
      <c r="L57" s="322"/>
    </row>
    <row r="58" spans="1:12" ht="25.5" customHeight="1" x14ac:dyDescent="0.25">
      <c r="A58" s="1" t="s">
        <v>8</v>
      </c>
      <c r="B58" s="284" t="s">
        <v>215</v>
      </c>
      <c r="C58" s="284"/>
      <c r="D58" s="284"/>
      <c r="E58" s="68">
        <f>TRUNC((E25/12)*2,2)</f>
        <v>253.33</v>
      </c>
    </row>
    <row r="59" spans="1:12" s="5" customFormat="1" ht="25.5" customHeight="1" x14ac:dyDescent="0.25">
      <c r="A59" s="234" t="s">
        <v>55</v>
      </c>
      <c r="B59" s="235"/>
      <c r="C59" s="235"/>
      <c r="D59" s="236"/>
      <c r="E59" s="82">
        <f>SUM(E55:E58)</f>
        <v>904.99</v>
      </c>
    </row>
    <row r="60" spans="1:12" s="5" customFormat="1" ht="25.5" customHeight="1" x14ac:dyDescent="0.25">
      <c r="A60" s="265" t="s">
        <v>56</v>
      </c>
      <c r="B60" s="265"/>
      <c r="C60" s="265"/>
      <c r="D60" s="265"/>
      <c r="E60" s="266"/>
    </row>
    <row r="61" spans="1:12" s="5" customFormat="1" ht="25.5" customHeight="1" x14ac:dyDescent="0.25">
      <c r="A61" s="24">
        <v>2</v>
      </c>
      <c r="B61" s="267" t="s">
        <v>57</v>
      </c>
      <c r="C61" s="268"/>
      <c r="D61" s="269"/>
      <c r="E61" s="84" t="s">
        <v>18</v>
      </c>
    </row>
    <row r="62" spans="1:12" s="5" customFormat="1" ht="25.5" customHeight="1" x14ac:dyDescent="0.25">
      <c r="A62" s="24" t="s">
        <v>38</v>
      </c>
      <c r="B62" s="57" t="s">
        <v>39</v>
      </c>
      <c r="C62" s="58"/>
      <c r="D62" s="59"/>
      <c r="E62" s="85">
        <f>E38</f>
        <v>403.75</v>
      </c>
    </row>
    <row r="63" spans="1:12" s="5" customFormat="1" ht="25.5" customHeight="1" x14ac:dyDescent="0.25">
      <c r="A63" s="24" t="s">
        <v>44</v>
      </c>
      <c r="B63" s="57" t="s">
        <v>45</v>
      </c>
      <c r="C63" s="58"/>
      <c r="D63" s="59"/>
      <c r="E63" s="85">
        <f>E52</f>
        <v>804.32</v>
      </c>
    </row>
    <row r="64" spans="1:12" s="5" customFormat="1" ht="25.5" customHeight="1" x14ac:dyDescent="0.25">
      <c r="A64" s="24" t="s">
        <v>53</v>
      </c>
      <c r="B64" s="57" t="s">
        <v>54</v>
      </c>
      <c r="C64" s="58"/>
      <c r="D64" s="59"/>
      <c r="E64" s="85">
        <f>E59</f>
        <v>904.99</v>
      </c>
    </row>
    <row r="65" spans="1:8" s="5" customFormat="1" ht="25.5" customHeight="1" x14ac:dyDescent="0.25">
      <c r="A65" s="270" t="s">
        <v>34</v>
      </c>
      <c r="B65" s="271"/>
      <c r="C65" s="271"/>
      <c r="D65" s="272"/>
      <c r="E65" s="86">
        <f>SUM(E62:E64)</f>
        <v>2113.06</v>
      </c>
    </row>
    <row r="66" spans="1:8" s="5" customFormat="1" ht="25.5" customHeight="1" x14ac:dyDescent="0.25">
      <c r="A66" s="213" t="s">
        <v>58</v>
      </c>
      <c r="B66" s="214"/>
      <c r="C66" s="214"/>
      <c r="D66" s="214"/>
      <c r="E66" s="215"/>
      <c r="H66" s="26"/>
    </row>
    <row r="67" spans="1:8" s="5" customFormat="1" ht="25.5" customHeight="1" x14ac:dyDescent="0.25">
      <c r="A67" s="33">
        <v>3</v>
      </c>
      <c r="B67" s="216" t="s">
        <v>59</v>
      </c>
      <c r="C67" s="273"/>
      <c r="D67" s="274"/>
      <c r="E67" s="52" t="s">
        <v>18</v>
      </c>
      <c r="H67" s="27"/>
    </row>
    <row r="68" spans="1:8" s="5" customFormat="1" ht="25.5" customHeight="1" x14ac:dyDescent="0.25">
      <c r="A68" s="1" t="s">
        <v>2</v>
      </c>
      <c r="B68" s="260" t="s">
        <v>60</v>
      </c>
      <c r="C68" s="262"/>
      <c r="D68" s="74">
        <f>((1/12)*5%)</f>
        <v>4.1669999999999997E-3</v>
      </c>
      <c r="E68" s="90">
        <f>TRUNC(($E$31+$E$65)*D68,2)</f>
        <v>17.03</v>
      </c>
    </row>
    <row r="69" spans="1:8" s="5" customFormat="1" ht="25.5" customHeight="1" x14ac:dyDescent="0.25">
      <c r="A69" s="1" t="s">
        <v>4</v>
      </c>
      <c r="B69" s="260" t="s">
        <v>115</v>
      </c>
      <c r="C69" s="262"/>
      <c r="D69" s="89">
        <f>+D51</f>
        <v>0.08</v>
      </c>
      <c r="E69" s="90">
        <f>TRUNC(+E68*D69,2)</f>
        <v>1.36</v>
      </c>
    </row>
    <row r="70" spans="1:8" s="5" customFormat="1" ht="25.5" customHeight="1" x14ac:dyDescent="0.25">
      <c r="A70" s="1" t="s">
        <v>6</v>
      </c>
      <c r="B70" s="260" t="s">
        <v>142</v>
      </c>
      <c r="C70" s="262"/>
      <c r="D70" s="74">
        <v>0.02</v>
      </c>
      <c r="E70" s="90">
        <f>TRUNC(($E$31)*D70,2)</f>
        <v>39.520000000000003</v>
      </c>
    </row>
    <row r="71" spans="1:8" s="5" customFormat="1" ht="25.5" customHeight="1" x14ac:dyDescent="0.25">
      <c r="A71" s="1" t="s">
        <v>8</v>
      </c>
      <c r="B71" s="295" t="s">
        <v>61</v>
      </c>
      <c r="C71" s="296"/>
      <c r="D71" s="89">
        <f>((7/30)/12)*100%</f>
        <v>1.9439999999999999E-2</v>
      </c>
      <c r="E71" s="90">
        <f>TRUNC(($E$31+$E$65)*D71,2)</f>
        <v>79.489999999999995</v>
      </c>
    </row>
    <row r="72" spans="1:8" s="5" customFormat="1" ht="38.25" customHeight="1" x14ac:dyDescent="0.25">
      <c r="A72" s="1" t="s">
        <v>30</v>
      </c>
      <c r="B72" s="260" t="s">
        <v>103</v>
      </c>
      <c r="C72" s="262"/>
      <c r="D72" s="89">
        <f>+D52</f>
        <v>0.33800000000000002</v>
      </c>
      <c r="E72" s="90">
        <f>TRUNC(+E71*D72,2)</f>
        <v>26.86</v>
      </c>
    </row>
    <row r="73" spans="1:8" s="5" customFormat="1" ht="25.5" customHeight="1" x14ac:dyDescent="0.25">
      <c r="A73" s="1" t="s">
        <v>32</v>
      </c>
      <c r="B73" s="297" t="s">
        <v>143</v>
      </c>
      <c r="C73" s="298"/>
      <c r="D73" s="87">
        <v>0.02</v>
      </c>
      <c r="E73" s="90">
        <f>TRUNC(($E$31)*D73,2)</f>
        <v>39.520000000000003</v>
      </c>
    </row>
    <row r="74" spans="1:8" s="5" customFormat="1" ht="16.149999999999999" customHeight="1" thickBot="1" x14ac:dyDescent="0.3">
      <c r="A74" s="237" t="s">
        <v>34</v>
      </c>
      <c r="B74" s="238"/>
      <c r="C74" s="238"/>
      <c r="D74" s="239"/>
      <c r="E74" s="91">
        <f>SUM(E68:E73)</f>
        <v>203.78</v>
      </c>
    </row>
    <row r="75" spans="1:8" s="5" customFormat="1" ht="22.5" customHeight="1" thickTop="1" thickBot="1" x14ac:dyDescent="0.3">
      <c r="A75" s="275" t="s">
        <v>62</v>
      </c>
      <c r="B75" s="276"/>
      <c r="C75" s="277"/>
      <c r="D75" s="115" t="s">
        <v>42</v>
      </c>
      <c r="E75" s="76">
        <f>E31</f>
        <v>1976</v>
      </c>
    </row>
    <row r="76" spans="1:8" s="5" customFormat="1" ht="22.5" customHeight="1" thickTop="1" thickBot="1" x14ac:dyDescent="0.3">
      <c r="A76" s="278"/>
      <c r="B76" s="279"/>
      <c r="C76" s="280"/>
      <c r="D76" s="115" t="s">
        <v>63</v>
      </c>
      <c r="E76" s="76">
        <f>E65</f>
        <v>2113.06</v>
      </c>
    </row>
    <row r="77" spans="1:8" s="5" customFormat="1" ht="22.5" customHeight="1" thickTop="1" thickBot="1" x14ac:dyDescent="0.3">
      <c r="A77" s="278"/>
      <c r="B77" s="279"/>
      <c r="C77" s="280"/>
      <c r="D77" s="115" t="s">
        <v>64</v>
      </c>
      <c r="E77" s="76">
        <f>E74</f>
        <v>203.78</v>
      </c>
    </row>
    <row r="78" spans="1:8" s="5" customFormat="1" ht="23.25" customHeight="1" thickTop="1" thickBot="1" x14ac:dyDescent="0.3">
      <c r="A78" s="281"/>
      <c r="B78" s="282"/>
      <c r="C78" s="283"/>
      <c r="D78" s="29" t="s">
        <v>55</v>
      </c>
      <c r="E78" s="76">
        <f>SUM(E75:E77)</f>
        <v>4292.84</v>
      </c>
    </row>
    <row r="79" spans="1:8" s="5" customFormat="1" ht="23.25" customHeight="1" thickTop="1" x14ac:dyDescent="0.25">
      <c r="A79" s="285" t="s">
        <v>65</v>
      </c>
      <c r="B79" s="286"/>
      <c r="C79" s="286"/>
      <c r="D79" s="287"/>
      <c r="E79" s="116" t="s">
        <v>25</v>
      </c>
    </row>
    <row r="80" spans="1:8" s="5" customFormat="1" ht="26.25" customHeight="1" x14ac:dyDescent="0.25">
      <c r="A80" s="288" t="s">
        <v>116</v>
      </c>
      <c r="B80" s="289"/>
      <c r="C80" s="289"/>
      <c r="D80" s="289"/>
      <c r="E80" s="290"/>
    </row>
    <row r="81" spans="1:5" s="5" customFormat="1" ht="26.25" customHeight="1" x14ac:dyDescent="0.25">
      <c r="A81" s="53" t="s">
        <v>66</v>
      </c>
      <c r="B81" s="291" t="s">
        <v>104</v>
      </c>
      <c r="C81" s="292"/>
      <c r="D81" s="293"/>
      <c r="E81" s="52" t="s">
        <v>18</v>
      </c>
    </row>
    <row r="82" spans="1:5" s="5" customFormat="1" ht="26.25" customHeight="1" x14ac:dyDescent="0.25">
      <c r="A82" s="30" t="s">
        <v>2</v>
      </c>
      <c r="B82" s="294" t="s">
        <v>105</v>
      </c>
      <c r="C82" s="294"/>
      <c r="D82" s="83">
        <f>(( 1+1/3)/12)/12</f>
        <v>9.2599999999999991E-3</v>
      </c>
      <c r="E82" s="90">
        <f>TRUNC(+D82*$E$78,2)</f>
        <v>39.75</v>
      </c>
    </row>
    <row r="83" spans="1:5" s="5" customFormat="1" ht="26.25" customHeight="1" x14ac:dyDescent="0.25">
      <c r="A83" s="31" t="s">
        <v>4</v>
      </c>
      <c r="B83" s="294" t="s">
        <v>106</v>
      </c>
      <c r="C83" s="294"/>
      <c r="D83" s="87">
        <f>((2/30)/12)</f>
        <v>5.5599999999999998E-3</v>
      </c>
      <c r="E83" s="90">
        <f>TRUNC(+D83*$E$78,2)</f>
        <v>23.86</v>
      </c>
    </row>
    <row r="84" spans="1:5" s="5" customFormat="1" ht="26.25" customHeight="1" x14ac:dyDescent="0.25">
      <c r="A84" s="31" t="s">
        <v>6</v>
      </c>
      <c r="B84" s="294" t="s">
        <v>107</v>
      </c>
      <c r="C84" s="294"/>
      <c r="D84" s="83">
        <f>((5/30)/12)*0.02</f>
        <v>2.7999999999999998E-4</v>
      </c>
      <c r="E84" s="90">
        <f>TRUNC(+D84*$E$78,2)</f>
        <v>1.2</v>
      </c>
    </row>
    <row r="85" spans="1:5" s="5" customFormat="1" ht="26.25" customHeight="1" x14ac:dyDescent="0.25">
      <c r="A85" s="31" t="s">
        <v>8</v>
      </c>
      <c r="B85" s="294" t="s">
        <v>108</v>
      </c>
      <c r="C85" s="294"/>
      <c r="D85" s="83">
        <f>((15/30)/12)*0.08</f>
        <v>3.3300000000000001E-3</v>
      </c>
      <c r="E85" s="90">
        <f>TRUNC(+D85*$E$78,2)</f>
        <v>14.29</v>
      </c>
    </row>
    <row r="86" spans="1:5" s="5" customFormat="1" ht="26.25" customHeight="1" x14ac:dyDescent="0.25">
      <c r="A86" s="31" t="s">
        <v>30</v>
      </c>
      <c r="B86" s="294" t="s">
        <v>109</v>
      </c>
      <c r="C86" s="294"/>
      <c r="D86" s="93">
        <f>(4/12)/12*0.02*100/100</f>
        <v>5.5999999999999995E-4</v>
      </c>
      <c r="E86" s="90">
        <f t="shared" ref="E86:E87" si="1">TRUNC(+D86*$E$78,2)</f>
        <v>2.4</v>
      </c>
    </row>
    <row r="87" spans="1:5" s="5" customFormat="1" ht="26.25" customHeight="1" x14ac:dyDescent="0.25">
      <c r="A87" s="31" t="s">
        <v>32</v>
      </c>
      <c r="B87" s="294" t="s">
        <v>110</v>
      </c>
      <c r="C87" s="294"/>
      <c r="D87" s="83">
        <v>0</v>
      </c>
      <c r="E87" s="90">
        <f t="shared" si="1"/>
        <v>0</v>
      </c>
    </row>
    <row r="88" spans="1:5" s="5" customFormat="1" ht="26.25" customHeight="1" x14ac:dyDescent="0.25">
      <c r="A88" s="250" t="s">
        <v>34</v>
      </c>
      <c r="B88" s="251"/>
      <c r="C88" s="252"/>
      <c r="D88" s="92"/>
      <c r="E88" s="82">
        <f>SUM(E82:E87)</f>
        <v>81.5</v>
      </c>
    </row>
    <row r="89" spans="1:5" s="5" customFormat="1" ht="23.25" customHeight="1" x14ac:dyDescent="0.25">
      <c r="A89" s="299" t="s">
        <v>144</v>
      </c>
      <c r="B89" s="300"/>
      <c r="C89" s="300"/>
      <c r="D89" s="300"/>
      <c r="E89" s="301"/>
    </row>
    <row r="90" spans="1:5" s="5" customFormat="1" ht="23.25" customHeight="1" x14ac:dyDescent="0.25">
      <c r="A90" s="53" t="s">
        <v>67</v>
      </c>
      <c r="B90" s="291" t="s">
        <v>117</v>
      </c>
      <c r="C90" s="292"/>
      <c r="D90" s="293"/>
      <c r="E90" s="52" t="s">
        <v>18</v>
      </c>
    </row>
    <row r="91" spans="1:5" s="5" customFormat="1" ht="59.25" customHeight="1" x14ac:dyDescent="0.25">
      <c r="A91" s="32" t="s">
        <v>2</v>
      </c>
      <c r="B91" s="260" t="s">
        <v>118</v>
      </c>
      <c r="C91" s="262"/>
      <c r="D91" s="22"/>
      <c r="E91" s="94">
        <v>0</v>
      </c>
    </row>
    <row r="92" spans="1:5" s="5" customFormat="1" ht="15.6" customHeight="1" x14ac:dyDescent="0.25">
      <c r="A92" s="250" t="s">
        <v>34</v>
      </c>
      <c r="B92" s="251"/>
      <c r="C92" s="252"/>
      <c r="D92" s="92"/>
      <c r="E92" s="82">
        <f>SUM(E91)</f>
        <v>0</v>
      </c>
    </row>
    <row r="93" spans="1:5" s="5" customFormat="1" ht="20.25" customHeight="1" x14ac:dyDescent="0.25">
      <c r="A93" s="302" t="s">
        <v>68</v>
      </c>
      <c r="B93" s="265"/>
      <c r="C93" s="265"/>
      <c r="D93" s="265"/>
      <c r="E93" s="266"/>
    </row>
    <row r="94" spans="1:5" s="5" customFormat="1" x14ac:dyDescent="0.25">
      <c r="A94" s="24">
        <v>4</v>
      </c>
      <c r="B94" s="267" t="s">
        <v>69</v>
      </c>
      <c r="C94" s="268"/>
      <c r="D94" s="269"/>
      <c r="E94" s="25" t="s">
        <v>18</v>
      </c>
    </row>
    <row r="95" spans="1:5" s="5" customFormat="1" ht="31.15" customHeight="1" x14ac:dyDescent="0.25">
      <c r="A95" s="24" t="s">
        <v>66</v>
      </c>
      <c r="B95" s="57" t="s">
        <v>104</v>
      </c>
      <c r="C95" s="58"/>
      <c r="D95" s="59"/>
      <c r="E95" s="85">
        <f>+E88</f>
        <v>81.5</v>
      </c>
    </row>
    <row r="96" spans="1:5" s="5" customFormat="1" x14ac:dyDescent="0.25">
      <c r="A96" s="24" t="s">
        <v>67</v>
      </c>
      <c r="B96" s="57" t="s">
        <v>117</v>
      </c>
      <c r="C96" s="58"/>
      <c r="D96" s="59"/>
      <c r="E96" s="82">
        <f>+E92</f>
        <v>0</v>
      </c>
    </row>
    <row r="97" spans="1:6" s="5" customFormat="1" ht="15" customHeight="1" x14ac:dyDescent="0.25">
      <c r="A97" s="60"/>
      <c r="B97" s="271" t="s">
        <v>34</v>
      </c>
      <c r="C97" s="271"/>
      <c r="D97" s="272"/>
      <c r="E97" s="86">
        <f>SUM(E95:E96)</f>
        <v>81.5</v>
      </c>
    </row>
    <row r="98" spans="1:6" s="5" customFormat="1" ht="25.5" customHeight="1" x14ac:dyDescent="0.25">
      <c r="A98" s="250" t="s">
        <v>70</v>
      </c>
      <c r="B98" s="251"/>
      <c r="C98" s="251"/>
      <c r="D98" s="252"/>
      <c r="E98" s="82">
        <f>SUM(E97:E97)</f>
        <v>81.5</v>
      </c>
    </row>
    <row r="99" spans="1:6" s="5" customFormat="1" x14ac:dyDescent="0.25">
      <c r="A99" s="213" t="s">
        <v>71</v>
      </c>
      <c r="B99" s="214"/>
      <c r="C99" s="214"/>
      <c r="D99" s="215"/>
      <c r="E99" s="71"/>
    </row>
    <row r="100" spans="1:6" s="5" customFormat="1" x14ac:dyDescent="0.25">
      <c r="A100" s="33">
        <v>5</v>
      </c>
      <c r="B100" s="216" t="s">
        <v>72</v>
      </c>
      <c r="C100" s="217"/>
      <c r="D100" s="218"/>
      <c r="E100" s="52" t="s">
        <v>18</v>
      </c>
    </row>
    <row r="101" spans="1:6" s="5" customFormat="1" ht="25.5" customHeight="1" x14ac:dyDescent="0.25">
      <c r="A101" s="1" t="s">
        <v>2</v>
      </c>
      <c r="B101" s="307" t="s">
        <v>198</v>
      </c>
      <c r="C101" s="308"/>
      <c r="D101" s="309"/>
      <c r="E101" s="90" cm="1">
        <f t="array" ref="E101:F101">'Uniforme + Transport. + V. Alim'!$E$12:$F$12</f>
        <v>62.51</v>
      </c>
      <c r="F101" s="5">
        <v>0</v>
      </c>
    </row>
    <row r="102" spans="1:6" s="5" customFormat="1" ht="16.149999999999999" customHeight="1" thickBot="1" x14ac:dyDescent="0.3">
      <c r="A102" s="237" t="s">
        <v>73</v>
      </c>
      <c r="B102" s="238"/>
      <c r="C102" s="238"/>
      <c r="D102" s="239"/>
      <c r="E102" s="82">
        <f>SUM(E101:E101)</f>
        <v>62.51</v>
      </c>
      <c r="F102" s="20"/>
    </row>
    <row r="103" spans="1:6" s="5" customFormat="1" ht="22.5" customHeight="1" thickTop="1" thickBot="1" x14ac:dyDescent="0.3">
      <c r="A103" s="275" t="s">
        <v>74</v>
      </c>
      <c r="B103" s="276"/>
      <c r="C103" s="277"/>
      <c r="D103" s="115" t="s">
        <v>42</v>
      </c>
      <c r="E103" s="76">
        <f>E31</f>
        <v>1976</v>
      </c>
    </row>
    <row r="104" spans="1:6" s="5" customFormat="1" ht="22.5" customHeight="1" thickTop="1" thickBot="1" x14ac:dyDescent="0.3">
      <c r="A104" s="278"/>
      <c r="B104" s="279"/>
      <c r="C104" s="280"/>
      <c r="D104" s="115" t="s">
        <v>63</v>
      </c>
      <c r="E104" s="76">
        <f>E65</f>
        <v>2113.06</v>
      </c>
    </row>
    <row r="105" spans="1:6" s="5" customFormat="1" ht="22.5" customHeight="1" thickTop="1" thickBot="1" x14ac:dyDescent="0.3">
      <c r="A105" s="278"/>
      <c r="B105" s="279"/>
      <c r="C105" s="280"/>
      <c r="D105" s="115" t="s">
        <v>64</v>
      </c>
      <c r="E105" s="76">
        <f>E74</f>
        <v>203.78</v>
      </c>
    </row>
    <row r="106" spans="1:6" s="5" customFormat="1" ht="22.5" customHeight="1" thickTop="1" thickBot="1" x14ac:dyDescent="0.3">
      <c r="A106" s="278"/>
      <c r="B106" s="279"/>
      <c r="C106" s="280"/>
      <c r="D106" s="115" t="s">
        <v>75</v>
      </c>
      <c r="E106" s="76">
        <f>E98</f>
        <v>81.5</v>
      </c>
    </row>
    <row r="107" spans="1:6" s="5" customFormat="1" ht="22.5" customHeight="1" thickTop="1" thickBot="1" x14ac:dyDescent="0.3">
      <c r="A107" s="278"/>
      <c r="B107" s="279"/>
      <c r="C107" s="280"/>
      <c r="D107" s="115" t="s">
        <v>76</v>
      </c>
      <c r="E107" s="76">
        <f>E102</f>
        <v>62.51</v>
      </c>
    </row>
    <row r="108" spans="1:6" s="5" customFormat="1" ht="22.5" customHeight="1" thickTop="1" thickBot="1" x14ac:dyDescent="0.3">
      <c r="A108" s="281"/>
      <c r="B108" s="282"/>
      <c r="C108" s="283"/>
      <c r="D108" s="29" t="s">
        <v>55</v>
      </c>
      <c r="E108" s="76">
        <f>SUM(E103:E107)</f>
        <v>4436.8500000000004</v>
      </c>
    </row>
    <row r="109" spans="1:6" s="5" customFormat="1" ht="13.5" thickTop="1" x14ac:dyDescent="0.25">
      <c r="A109" s="137" t="s">
        <v>77</v>
      </c>
      <c r="B109" s="138"/>
      <c r="C109" s="138" t="s">
        <v>78</v>
      </c>
      <c r="D109" s="139" t="s">
        <v>79</v>
      </c>
      <c r="E109" s="71"/>
    </row>
    <row r="110" spans="1:6" s="5" customFormat="1" x14ac:dyDescent="0.25">
      <c r="A110" s="53">
        <v>6</v>
      </c>
      <c r="B110" s="216" t="s">
        <v>80</v>
      </c>
      <c r="C110" s="217"/>
      <c r="D110" s="218"/>
      <c r="E110" s="52" t="s">
        <v>18</v>
      </c>
    </row>
    <row r="111" spans="1:6" s="5" customFormat="1" ht="31.15" customHeight="1" x14ac:dyDescent="0.25">
      <c r="A111" s="135" t="s">
        <v>2</v>
      </c>
      <c r="B111" s="136" t="s">
        <v>81</v>
      </c>
      <c r="C111" s="303"/>
      <c r="D111" s="304"/>
      <c r="E111" s="134">
        <f>TRUNC(+E108*C111,2)</f>
        <v>0</v>
      </c>
    </row>
    <row r="112" spans="1:6" s="5" customFormat="1" ht="31.9" customHeight="1" thickBot="1" x14ac:dyDescent="0.3">
      <c r="A112" s="135" t="s">
        <v>4</v>
      </c>
      <c r="B112" s="136" t="s">
        <v>82</v>
      </c>
      <c r="C112" s="305"/>
      <c r="D112" s="306"/>
      <c r="E112" s="134">
        <f>TRUNC(C112*(+E108+E111),2)</f>
        <v>0</v>
      </c>
    </row>
    <row r="113" spans="1:5" s="5" customFormat="1" ht="27" customHeight="1" thickBot="1" x14ac:dyDescent="0.3">
      <c r="A113" s="34"/>
      <c r="B113" s="61" t="s">
        <v>83</v>
      </c>
      <c r="C113" s="311" t="s">
        <v>84</v>
      </c>
      <c r="D113" s="312"/>
      <c r="E113" s="107">
        <f>SUM(E111:E112,E108)</f>
        <v>4436.8500000000004</v>
      </c>
    </row>
    <row r="114" spans="1:5" s="5" customFormat="1" ht="13.5" thickBot="1" x14ac:dyDescent="0.3">
      <c r="A114" s="35" t="s">
        <v>6</v>
      </c>
      <c r="B114" s="114" t="s">
        <v>85</v>
      </c>
      <c r="C114" s="95">
        <f>(D121*100)</f>
        <v>8.65</v>
      </c>
      <c r="D114" s="96">
        <f>+(100-C114)/100</f>
        <v>0.91349999999999998</v>
      </c>
      <c r="E114" s="108">
        <f>E113/D114</f>
        <v>4856.9799999999996</v>
      </c>
    </row>
    <row r="115" spans="1:5" s="5" customFormat="1" ht="15.6" customHeight="1" x14ac:dyDescent="0.25">
      <c r="A115" s="36"/>
      <c r="B115" s="37" t="s">
        <v>86</v>
      </c>
      <c r="C115" s="97"/>
      <c r="D115" s="98"/>
      <c r="E115" s="28"/>
    </row>
    <row r="116" spans="1:5" s="5" customFormat="1" x14ac:dyDescent="0.25">
      <c r="A116" s="36"/>
      <c r="B116" s="38" t="s">
        <v>119</v>
      </c>
      <c r="C116" s="99"/>
      <c r="D116" s="83">
        <v>6.4999999999999997E-3</v>
      </c>
      <c r="E116" s="90">
        <f>+E114*D116</f>
        <v>31.57</v>
      </c>
    </row>
    <row r="117" spans="1:5" s="5" customFormat="1" x14ac:dyDescent="0.25">
      <c r="A117" s="36"/>
      <c r="B117" s="38" t="s">
        <v>120</v>
      </c>
      <c r="C117" s="99"/>
      <c r="D117" s="83">
        <v>0.03</v>
      </c>
      <c r="E117" s="90">
        <f>+E114*D117</f>
        <v>145.71</v>
      </c>
    </row>
    <row r="118" spans="1:5" s="5" customFormat="1" x14ac:dyDescent="0.25">
      <c r="A118" s="36"/>
      <c r="B118" s="39" t="s">
        <v>87</v>
      </c>
      <c r="C118" s="100"/>
      <c r="D118" s="101"/>
      <c r="E118" s="90"/>
    </row>
    <row r="119" spans="1:5" s="5" customFormat="1" x14ac:dyDescent="0.25">
      <c r="A119" s="36"/>
      <c r="B119" s="39" t="s">
        <v>88</v>
      </c>
      <c r="C119" s="100"/>
      <c r="D119" s="102"/>
      <c r="E119" s="90"/>
    </row>
    <row r="120" spans="1:5" s="5" customFormat="1" x14ac:dyDescent="0.25">
      <c r="A120" s="36"/>
      <c r="B120" s="40" t="s">
        <v>121</v>
      </c>
      <c r="C120" s="103"/>
      <c r="D120" s="104">
        <v>0.05</v>
      </c>
      <c r="E120" s="109">
        <f>+E114*D120</f>
        <v>242.85</v>
      </c>
    </row>
    <row r="121" spans="1:5" s="5" customFormat="1" x14ac:dyDescent="0.25">
      <c r="A121" s="41"/>
      <c r="B121" s="42" t="s">
        <v>89</v>
      </c>
      <c r="C121" s="105"/>
      <c r="D121" s="106">
        <f>SUM(D116:D120)</f>
        <v>8.6499999999999994E-2</v>
      </c>
      <c r="E121" s="110">
        <f>SUM(E116:E120)</f>
        <v>420.13</v>
      </c>
    </row>
    <row r="122" spans="1:5" s="5" customFormat="1" ht="15.6" customHeight="1" x14ac:dyDescent="0.25">
      <c r="A122" s="257" t="s">
        <v>90</v>
      </c>
      <c r="B122" s="258"/>
      <c r="C122" s="258"/>
      <c r="D122" s="259"/>
      <c r="E122" s="111">
        <f>E111+E112+E121</f>
        <v>420.13</v>
      </c>
    </row>
    <row r="123" spans="1:5" s="5" customFormat="1" ht="25.5" customHeight="1" x14ac:dyDescent="0.25">
      <c r="A123" s="250" t="s">
        <v>91</v>
      </c>
      <c r="B123" s="251"/>
      <c r="C123" s="251"/>
      <c r="D123" s="252"/>
      <c r="E123" s="82">
        <f>SUM(E122:E122)</f>
        <v>420.13</v>
      </c>
    </row>
    <row r="124" spans="1:5" s="5" customFormat="1" ht="15.6" customHeight="1" x14ac:dyDescent="0.25">
      <c r="A124" s="250" t="s">
        <v>92</v>
      </c>
      <c r="B124" s="251"/>
      <c r="C124" s="251"/>
      <c r="D124" s="251"/>
      <c r="E124" s="252"/>
    </row>
    <row r="125" spans="1:5" s="5" customFormat="1" ht="15.6" customHeight="1" x14ac:dyDescent="0.25">
      <c r="A125" s="250" t="s">
        <v>93</v>
      </c>
      <c r="B125" s="251"/>
      <c r="C125" s="251"/>
      <c r="D125" s="252"/>
      <c r="E125" s="43" t="s">
        <v>18</v>
      </c>
    </row>
    <row r="126" spans="1:5" s="5" customFormat="1" x14ac:dyDescent="0.25">
      <c r="A126" s="33" t="s">
        <v>2</v>
      </c>
      <c r="B126" s="260" t="s">
        <v>94</v>
      </c>
      <c r="C126" s="261"/>
      <c r="D126" s="262"/>
      <c r="E126" s="90">
        <f>E31</f>
        <v>1976</v>
      </c>
    </row>
    <row r="127" spans="1:5" s="5" customFormat="1" ht="15.6" customHeight="1" x14ac:dyDescent="0.25">
      <c r="A127" s="33" t="s">
        <v>4</v>
      </c>
      <c r="B127" s="260" t="s">
        <v>95</v>
      </c>
      <c r="C127" s="261"/>
      <c r="D127" s="262"/>
      <c r="E127" s="90">
        <f>+E65</f>
        <v>2113.06</v>
      </c>
    </row>
    <row r="128" spans="1:5" s="5" customFormat="1" x14ac:dyDescent="0.25">
      <c r="A128" s="33" t="s">
        <v>6</v>
      </c>
      <c r="B128" s="260" t="s">
        <v>96</v>
      </c>
      <c r="C128" s="261"/>
      <c r="D128" s="262"/>
      <c r="E128" s="90">
        <f>+E74</f>
        <v>203.78</v>
      </c>
    </row>
    <row r="129" spans="1:7" s="5" customFormat="1" ht="15.6" customHeight="1" x14ac:dyDescent="0.25">
      <c r="A129" s="33" t="s">
        <v>8</v>
      </c>
      <c r="B129" s="260" t="s">
        <v>97</v>
      </c>
      <c r="C129" s="261"/>
      <c r="D129" s="262"/>
      <c r="E129" s="90">
        <f>+E98</f>
        <v>81.5</v>
      </c>
    </row>
    <row r="130" spans="1:7" s="5" customFormat="1" ht="46.9" customHeight="1" x14ac:dyDescent="0.25">
      <c r="A130" s="33" t="s">
        <v>30</v>
      </c>
      <c r="B130" s="44" t="s">
        <v>98</v>
      </c>
      <c r="C130" s="45"/>
      <c r="D130" s="46"/>
      <c r="E130" s="90">
        <f>+E102</f>
        <v>62.51</v>
      </c>
      <c r="G130" s="5" t="s">
        <v>146</v>
      </c>
    </row>
    <row r="131" spans="1:7" s="5" customFormat="1" ht="15.6" customHeight="1" x14ac:dyDescent="0.25">
      <c r="A131" s="257" t="s">
        <v>99</v>
      </c>
      <c r="B131" s="258"/>
      <c r="C131" s="259"/>
      <c r="D131" s="47"/>
      <c r="E131" s="82">
        <f>SUM(E126:E130)</f>
        <v>4436.8500000000004</v>
      </c>
    </row>
    <row r="132" spans="1:7" s="5" customFormat="1" x14ac:dyDescent="0.25">
      <c r="A132" s="33" t="s">
        <v>32</v>
      </c>
      <c r="B132" s="260" t="s">
        <v>100</v>
      </c>
      <c r="C132" s="261"/>
      <c r="D132" s="262"/>
      <c r="E132" s="90">
        <f>E123</f>
        <v>420.13</v>
      </c>
      <c r="F132" s="16"/>
    </row>
    <row r="133" spans="1:7" s="5" customFormat="1" ht="16.149999999999999" customHeight="1" x14ac:dyDescent="0.25">
      <c r="A133" s="250" t="s">
        <v>101</v>
      </c>
      <c r="B133" s="251"/>
      <c r="C133" s="251"/>
      <c r="D133" s="252"/>
      <c r="E133" s="113">
        <f>+E131+E132</f>
        <v>4856.9799999999996</v>
      </c>
      <c r="F133" s="62"/>
    </row>
    <row r="134" spans="1:7" x14ac:dyDescent="0.25">
      <c r="A134" s="310"/>
      <c r="B134" s="310"/>
      <c r="C134" s="310"/>
      <c r="D134" s="310"/>
      <c r="E134" s="112"/>
    </row>
  </sheetData>
  <mergeCells count="112">
    <mergeCell ref="A131:C131"/>
    <mergeCell ref="B132:D132"/>
    <mergeCell ref="A133:D133"/>
    <mergeCell ref="A134:D134"/>
    <mergeCell ref="A124:E124"/>
    <mergeCell ref="A125:D125"/>
    <mergeCell ref="B126:D126"/>
    <mergeCell ref="B127:D127"/>
    <mergeCell ref="B128:D128"/>
    <mergeCell ref="B129:D129"/>
    <mergeCell ref="B110:D110"/>
    <mergeCell ref="C111:D111"/>
    <mergeCell ref="C112:D112"/>
    <mergeCell ref="C113:D113"/>
    <mergeCell ref="A122:D122"/>
    <mergeCell ref="A123:D123"/>
    <mergeCell ref="A98:D98"/>
    <mergeCell ref="A99:D99"/>
    <mergeCell ref="B100:D100"/>
    <mergeCell ref="B101:D101"/>
    <mergeCell ref="A102:D102"/>
    <mergeCell ref="A103:C108"/>
    <mergeCell ref="B90:D90"/>
    <mergeCell ref="B91:C91"/>
    <mergeCell ref="A92:C92"/>
    <mergeCell ref="A93:E93"/>
    <mergeCell ref="B94:D94"/>
    <mergeCell ref="B97:D97"/>
    <mergeCell ref="B84:C84"/>
    <mergeCell ref="B85:C85"/>
    <mergeCell ref="B86:C86"/>
    <mergeCell ref="B87:C87"/>
    <mergeCell ref="A88:C88"/>
    <mergeCell ref="A89:E89"/>
    <mergeCell ref="A75:C78"/>
    <mergeCell ref="A79:D79"/>
    <mergeCell ref="A80:E80"/>
    <mergeCell ref="B81:D81"/>
    <mergeCell ref="B82:C82"/>
    <mergeCell ref="B83:C83"/>
    <mergeCell ref="B69:C69"/>
    <mergeCell ref="B70:C70"/>
    <mergeCell ref="B71:C71"/>
    <mergeCell ref="B72:C72"/>
    <mergeCell ref="B73:C73"/>
    <mergeCell ref="A74:D74"/>
    <mergeCell ref="A60:E60"/>
    <mergeCell ref="B61:D61"/>
    <mergeCell ref="A65:D65"/>
    <mergeCell ref="A66:E66"/>
    <mergeCell ref="B67:D67"/>
    <mergeCell ref="B68:C68"/>
    <mergeCell ref="B54:D54"/>
    <mergeCell ref="B55:D55"/>
    <mergeCell ref="B56:D56"/>
    <mergeCell ref="B57:D57"/>
    <mergeCell ref="B58:D58"/>
    <mergeCell ref="A59:D59"/>
    <mergeCell ref="B48:C48"/>
    <mergeCell ref="B49:C49"/>
    <mergeCell ref="B50:C50"/>
    <mergeCell ref="B51:C51"/>
    <mergeCell ref="A52:C52"/>
    <mergeCell ref="B53:E53"/>
    <mergeCell ref="A42:E42"/>
    <mergeCell ref="B43:D43"/>
    <mergeCell ref="B44:C44"/>
    <mergeCell ref="B45:C45"/>
    <mergeCell ref="B46:C46"/>
    <mergeCell ref="B47:C47"/>
    <mergeCell ref="B33:E33"/>
    <mergeCell ref="B34:D34"/>
    <mergeCell ref="B36:C36"/>
    <mergeCell ref="A37:C37"/>
    <mergeCell ref="A38:D38"/>
    <mergeCell ref="A39:C41"/>
    <mergeCell ref="C27:D27"/>
    <mergeCell ref="C28:D28"/>
    <mergeCell ref="C29:D29"/>
    <mergeCell ref="A30:D30"/>
    <mergeCell ref="A31:D31"/>
    <mergeCell ref="A32:E32"/>
    <mergeCell ref="C22:E22"/>
    <mergeCell ref="A23:E23"/>
    <mergeCell ref="B24:D24"/>
    <mergeCell ref="C25:D25"/>
    <mergeCell ref="C26:D26"/>
    <mergeCell ref="A15:E15"/>
    <mergeCell ref="A16:E16"/>
    <mergeCell ref="A17:D17"/>
    <mergeCell ref="C18:E18"/>
    <mergeCell ref="C19:E19"/>
    <mergeCell ref="C20:E20"/>
    <mergeCell ref="A14:B14"/>
    <mergeCell ref="D14:E14"/>
    <mergeCell ref="A6:E6"/>
    <mergeCell ref="C7:E7"/>
    <mergeCell ref="C8:E8"/>
    <mergeCell ref="C9:E9"/>
    <mergeCell ref="C10:E10"/>
    <mergeCell ref="A11:E11"/>
    <mergeCell ref="C21:E21"/>
    <mergeCell ref="A1:E2"/>
    <mergeCell ref="A3:C3"/>
    <mergeCell ref="D3:E3"/>
    <mergeCell ref="A4:C4"/>
    <mergeCell ref="D4:E4"/>
    <mergeCell ref="B5:E5"/>
    <mergeCell ref="A12:B12"/>
    <mergeCell ref="D12:E12"/>
    <mergeCell ref="A13:B13"/>
    <mergeCell ref="D13:E13"/>
  </mergeCells>
  <hyperlinks>
    <hyperlink ref="B71" location="Plan2!A1" display="Aviso prévio trabalhado" xr:uid="{6D6027B8-974F-443C-A056-320AACAC9FE9}"/>
    <hyperlink ref="B49" r:id="rId1" display="08 - Sebrae 0,3% ou 0,6% - IN nº 03, MPS/SRP/2005, Anexo II e III ver código da Tabela" xr:uid="{7094879F-BB91-464F-8C06-3257904BE98E}"/>
  </hyperlinks>
  <pageMargins left="0.511811024" right="0.511811024" top="0.78740157499999996" bottom="0.78740157499999996" header="0.31496062000000002" footer="0.31496062000000002"/>
  <pageSetup paperSize="9" scale="55" fitToHeight="0" orientation="portrait"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59ED6-CAF7-4BDC-9AB4-CCF72772D9F1}">
  <sheetPr>
    <pageSetUpPr fitToPage="1"/>
  </sheetPr>
  <dimension ref="A1:H134"/>
  <sheetViews>
    <sheetView topLeftCell="A106" zoomScale="85" zoomScaleNormal="85" workbookViewId="0">
      <selection activeCell="E114" sqref="E114"/>
    </sheetView>
  </sheetViews>
  <sheetFormatPr defaultColWidth="9.140625" defaultRowHeight="12.75" x14ac:dyDescent="0.25"/>
  <cols>
    <col min="1" max="1" width="6.140625" style="48" customWidth="1"/>
    <col min="2" max="2" width="42.42578125" style="49" customWidth="1"/>
    <col min="3" max="3" width="18" style="49" customWidth="1"/>
    <col min="4" max="4" width="16" style="50" customWidth="1"/>
    <col min="5" max="5" width="27.85546875" style="51" customWidth="1"/>
    <col min="6" max="6" width="31.28515625" style="2" customWidth="1"/>
    <col min="7" max="7" width="9.140625" style="2"/>
    <col min="8" max="8" width="15.85546875" style="2" customWidth="1"/>
    <col min="9" max="16384" width="9.140625" style="2"/>
  </cols>
  <sheetData>
    <row r="1" spans="1:5" ht="15" customHeight="1" x14ac:dyDescent="0.25">
      <c r="A1" s="175" t="s">
        <v>0</v>
      </c>
      <c r="B1" s="176"/>
      <c r="C1" s="176"/>
      <c r="D1" s="176"/>
      <c r="E1" s="177"/>
    </row>
    <row r="2" spans="1:5" ht="13.5" customHeight="1" thickBot="1" x14ac:dyDescent="0.3">
      <c r="A2" s="178"/>
      <c r="B2" s="179"/>
      <c r="C2" s="179"/>
      <c r="D2" s="179"/>
      <c r="E2" s="180"/>
    </row>
    <row r="3" spans="1:5" ht="15" customHeight="1" x14ac:dyDescent="0.25">
      <c r="A3" s="181" t="s">
        <v>111</v>
      </c>
      <c r="B3" s="182"/>
      <c r="C3" s="183"/>
      <c r="D3" s="184" t="s">
        <v>192</v>
      </c>
      <c r="E3" s="185"/>
    </row>
    <row r="4" spans="1:5" ht="15" customHeight="1" x14ac:dyDescent="0.25">
      <c r="A4" s="181" t="s">
        <v>112</v>
      </c>
      <c r="B4" s="182"/>
      <c r="C4" s="183"/>
      <c r="D4" s="186" t="s">
        <v>191</v>
      </c>
      <c r="E4" s="187"/>
    </row>
    <row r="5" spans="1:5" x14ac:dyDescent="0.25">
      <c r="A5" s="117"/>
      <c r="B5" s="188" t="s">
        <v>223</v>
      </c>
      <c r="C5" s="188"/>
      <c r="D5" s="188"/>
      <c r="E5" s="189"/>
    </row>
    <row r="6" spans="1:5" x14ac:dyDescent="0.25">
      <c r="A6" s="204" t="s">
        <v>1</v>
      </c>
      <c r="B6" s="205"/>
      <c r="C6" s="205"/>
      <c r="D6" s="205"/>
      <c r="E6" s="206"/>
    </row>
    <row r="7" spans="1:5" ht="31.5" customHeight="1" x14ac:dyDescent="0.25">
      <c r="A7" s="3" t="s">
        <v>2</v>
      </c>
      <c r="B7" s="4" t="s">
        <v>3</v>
      </c>
      <c r="C7" s="207" t="s">
        <v>193</v>
      </c>
      <c r="D7" s="208"/>
      <c r="E7" s="209"/>
    </row>
    <row r="8" spans="1:5" ht="16.149999999999999" customHeight="1" x14ac:dyDescent="0.25">
      <c r="A8" s="3" t="s">
        <v>4</v>
      </c>
      <c r="B8" s="4" t="s">
        <v>5</v>
      </c>
      <c r="C8" s="210" t="s">
        <v>219</v>
      </c>
      <c r="D8" s="211"/>
      <c r="E8" s="212"/>
    </row>
    <row r="9" spans="1:5" ht="22.5" customHeight="1" x14ac:dyDescent="0.25">
      <c r="A9" s="3" t="s">
        <v>6</v>
      </c>
      <c r="B9" s="4" t="s">
        <v>7</v>
      </c>
      <c r="C9" s="210" t="s">
        <v>209</v>
      </c>
      <c r="D9" s="211"/>
      <c r="E9" s="212"/>
    </row>
    <row r="10" spans="1:5" ht="32.25" customHeight="1" x14ac:dyDescent="0.25">
      <c r="A10" s="3" t="s">
        <v>8</v>
      </c>
      <c r="B10" s="4" t="s">
        <v>9</v>
      </c>
      <c r="C10" s="210" t="s">
        <v>10</v>
      </c>
      <c r="D10" s="211"/>
      <c r="E10" s="212"/>
    </row>
    <row r="11" spans="1:5" x14ac:dyDescent="0.25">
      <c r="A11" s="204" t="s">
        <v>11</v>
      </c>
      <c r="B11" s="205"/>
      <c r="C11" s="205"/>
      <c r="D11" s="205"/>
      <c r="E11" s="206"/>
    </row>
    <row r="12" spans="1:5" ht="33.75" customHeight="1" x14ac:dyDescent="0.25">
      <c r="A12" s="190" t="s">
        <v>12</v>
      </c>
      <c r="B12" s="191"/>
      <c r="C12" s="6" t="s">
        <v>13</v>
      </c>
      <c r="D12" s="192" t="s">
        <v>145</v>
      </c>
      <c r="E12" s="193"/>
    </row>
    <row r="13" spans="1:5" ht="24.75" customHeight="1" x14ac:dyDescent="0.25">
      <c r="A13" s="194" t="s">
        <v>199</v>
      </c>
      <c r="B13" s="195"/>
      <c r="C13" s="7" t="s">
        <v>174</v>
      </c>
      <c r="D13" s="196">
        <v>1</v>
      </c>
      <c r="E13" s="197"/>
    </row>
    <row r="14" spans="1:5" ht="24.75" customHeight="1" x14ac:dyDescent="0.25">
      <c r="A14" s="194" t="s">
        <v>182</v>
      </c>
      <c r="B14" s="195"/>
      <c r="C14" s="7" t="s">
        <v>181</v>
      </c>
      <c r="D14" s="196">
        <v>1</v>
      </c>
      <c r="E14" s="197"/>
    </row>
    <row r="15" spans="1:5" ht="23.25" customHeight="1" x14ac:dyDescent="0.25">
      <c r="A15" s="198" t="s">
        <v>15</v>
      </c>
      <c r="B15" s="199"/>
      <c r="C15" s="199"/>
      <c r="D15" s="199"/>
      <c r="E15" s="200"/>
    </row>
    <row r="16" spans="1:5" x14ac:dyDescent="0.25">
      <c r="A16" s="201" t="s">
        <v>16</v>
      </c>
      <c r="B16" s="202"/>
      <c r="C16" s="202"/>
      <c r="D16" s="202"/>
      <c r="E16" s="203"/>
    </row>
    <row r="17" spans="1:8" ht="27.75" customHeight="1" x14ac:dyDescent="0.25">
      <c r="A17" s="216" t="s">
        <v>17</v>
      </c>
      <c r="B17" s="217"/>
      <c r="C17" s="217"/>
      <c r="D17" s="218"/>
      <c r="E17" s="52" t="s">
        <v>18</v>
      </c>
      <c r="G17" s="8"/>
    </row>
    <row r="18" spans="1:8" ht="53.45" customHeight="1" x14ac:dyDescent="0.25">
      <c r="A18" s="3">
        <v>1</v>
      </c>
      <c r="B18" s="9" t="s">
        <v>102</v>
      </c>
      <c r="C18" s="196" t="s">
        <v>225</v>
      </c>
      <c r="D18" s="225"/>
      <c r="E18" s="197"/>
    </row>
    <row r="19" spans="1:8" ht="31.5" customHeight="1" x14ac:dyDescent="0.25">
      <c r="A19" s="3">
        <v>2</v>
      </c>
      <c r="B19" s="9" t="s">
        <v>19</v>
      </c>
      <c r="C19" s="196" t="s">
        <v>217</v>
      </c>
      <c r="D19" s="225"/>
      <c r="E19" s="197"/>
    </row>
    <row r="20" spans="1:8" ht="31.5" customHeight="1" x14ac:dyDescent="0.25">
      <c r="A20" s="3">
        <v>3</v>
      </c>
      <c r="B20" s="9" t="s">
        <v>20</v>
      </c>
      <c r="C20" s="226">
        <v>1520</v>
      </c>
      <c r="D20" s="227"/>
      <c r="E20" s="228"/>
    </row>
    <row r="21" spans="1:8" ht="48" customHeight="1" x14ac:dyDescent="0.25">
      <c r="A21" s="3">
        <v>4</v>
      </c>
      <c r="B21" s="9" t="s">
        <v>21</v>
      </c>
      <c r="C21" s="196" t="s">
        <v>200</v>
      </c>
      <c r="D21" s="225"/>
      <c r="E21" s="197"/>
    </row>
    <row r="22" spans="1:8" ht="28.5" customHeight="1" x14ac:dyDescent="0.25">
      <c r="A22" s="3">
        <v>5</v>
      </c>
      <c r="B22" s="10" t="s">
        <v>22</v>
      </c>
      <c r="C22" s="229" t="s">
        <v>195</v>
      </c>
      <c r="D22" s="230"/>
      <c r="E22" s="231"/>
    </row>
    <row r="23" spans="1:8" s="5" customFormat="1" ht="27" customHeight="1" x14ac:dyDescent="0.25">
      <c r="A23" s="213" t="s">
        <v>23</v>
      </c>
      <c r="B23" s="214"/>
      <c r="C23" s="214"/>
      <c r="D23" s="214"/>
      <c r="E23" s="215"/>
    </row>
    <row r="24" spans="1:8" s="5" customFormat="1" ht="22.5" customHeight="1" x14ac:dyDescent="0.25">
      <c r="A24" s="53">
        <v>1</v>
      </c>
      <c r="B24" s="216" t="s">
        <v>24</v>
      </c>
      <c r="C24" s="217"/>
      <c r="D24" s="218"/>
      <c r="E24" s="52" t="s">
        <v>18</v>
      </c>
    </row>
    <row r="25" spans="1:8" ht="26.25" customHeight="1" x14ac:dyDescent="0.25">
      <c r="A25" s="11" t="s">
        <v>2</v>
      </c>
      <c r="B25" s="54" t="s">
        <v>26</v>
      </c>
      <c r="C25" s="219"/>
      <c r="D25" s="220"/>
      <c r="E25" s="69">
        <f>C20</f>
        <v>1520</v>
      </c>
    </row>
    <row r="26" spans="1:8" ht="26.25" customHeight="1" x14ac:dyDescent="0.25">
      <c r="A26" s="12" t="s">
        <v>4</v>
      </c>
      <c r="B26" s="55" t="s">
        <v>27</v>
      </c>
      <c r="C26" s="221" t="s">
        <v>113</v>
      </c>
      <c r="D26" s="222"/>
      <c r="E26" s="70">
        <f>TRUNC((+E25*30%),2)</f>
        <v>456</v>
      </c>
    </row>
    <row r="27" spans="1:8" x14ac:dyDescent="0.25">
      <c r="A27" s="12" t="s">
        <v>6</v>
      </c>
      <c r="B27" s="55" t="s">
        <v>28</v>
      </c>
      <c r="C27" s="223"/>
      <c r="D27" s="224"/>
      <c r="E27" s="70"/>
    </row>
    <row r="28" spans="1:8" x14ac:dyDescent="0.25">
      <c r="A28" s="12" t="s">
        <v>8</v>
      </c>
      <c r="B28" s="55" t="s">
        <v>29</v>
      </c>
      <c r="C28" s="223"/>
      <c r="D28" s="224"/>
      <c r="E28" s="70"/>
      <c r="H28" s="13"/>
    </row>
    <row r="29" spans="1:8" x14ac:dyDescent="0.2">
      <c r="A29" s="12" t="s">
        <v>30</v>
      </c>
      <c r="B29" s="55" t="s">
        <v>31</v>
      </c>
      <c r="C29" s="246"/>
      <c r="D29" s="224"/>
      <c r="E29" s="70"/>
      <c r="F29" s="56"/>
    </row>
    <row r="30" spans="1:8" x14ac:dyDescent="0.25">
      <c r="A30" s="247" t="s">
        <v>34</v>
      </c>
      <c r="B30" s="248"/>
      <c r="C30" s="248"/>
      <c r="D30" s="249"/>
      <c r="E30" s="68">
        <f>SUM(E25:E29)</f>
        <v>1976</v>
      </c>
    </row>
    <row r="31" spans="1:8" s="5" customFormat="1" ht="25.5" customHeight="1" x14ac:dyDescent="0.25">
      <c r="A31" s="250" t="s">
        <v>35</v>
      </c>
      <c r="B31" s="251"/>
      <c r="C31" s="251"/>
      <c r="D31" s="252"/>
      <c r="E31" s="68">
        <f>SUM(E30:E30)</f>
        <v>1976</v>
      </c>
    </row>
    <row r="32" spans="1:8" s="5" customFormat="1" ht="25.5" customHeight="1" x14ac:dyDescent="0.25">
      <c r="A32" s="213" t="s">
        <v>36</v>
      </c>
      <c r="B32" s="214"/>
      <c r="C32" s="214"/>
      <c r="D32" s="214"/>
      <c r="E32" s="215"/>
    </row>
    <row r="33" spans="1:7" s="5" customFormat="1" ht="25.5" customHeight="1" x14ac:dyDescent="0.25">
      <c r="A33" s="15"/>
      <c r="B33" s="253" t="s">
        <v>37</v>
      </c>
      <c r="C33" s="253"/>
      <c r="D33" s="253"/>
      <c r="E33" s="254"/>
    </row>
    <row r="34" spans="1:7" s="5" customFormat="1" ht="25.5" customHeight="1" x14ac:dyDescent="0.25">
      <c r="A34" s="53" t="s">
        <v>38</v>
      </c>
      <c r="B34" s="216" t="s">
        <v>39</v>
      </c>
      <c r="C34" s="217"/>
      <c r="D34" s="218"/>
      <c r="E34" s="52" t="s">
        <v>18</v>
      </c>
      <c r="G34" s="16"/>
    </row>
    <row r="35" spans="1:7" s="5" customFormat="1" ht="25.5" customHeight="1" x14ac:dyDescent="0.25">
      <c r="A35" s="17" t="s">
        <v>2</v>
      </c>
      <c r="B35" s="18" t="s">
        <v>140</v>
      </c>
      <c r="C35" s="19"/>
      <c r="D35" s="74">
        <f>(1/12)</f>
        <v>8.3333000000000004E-2</v>
      </c>
      <c r="E35" s="68">
        <f>TRUNC($E$31*D35,2)</f>
        <v>164.66</v>
      </c>
    </row>
    <row r="36" spans="1:7" s="5" customFormat="1" ht="25.5" customHeight="1" x14ac:dyDescent="0.25">
      <c r="A36" s="17" t="s">
        <v>4</v>
      </c>
      <c r="B36" s="232" t="s">
        <v>139</v>
      </c>
      <c r="C36" s="233"/>
      <c r="D36" s="72">
        <v>0.121</v>
      </c>
      <c r="E36" s="68">
        <f>TRUNC($E$31*D36,2)</f>
        <v>239.09</v>
      </c>
    </row>
    <row r="37" spans="1:7" s="5" customFormat="1" ht="25.5" customHeight="1" x14ac:dyDescent="0.25">
      <c r="A37" s="234" t="s">
        <v>34</v>
      </c>
      <c r="B37" s="235"/>
      <c r="C37" s="236"/>
      <c r="D37" s="73">
        <f>SUM(D35:D36)</f>
        <v>0.20433000000000001</v>
      </c>
      <c r="E37" s="68">
        <f>SUM(E35:E36)</f>
        <v>403.75</v>
      </c>
    </row>
    <row r="38" spans="1:7" s="5" customFormat="1" ht="25.5" customHeight="1" thickBot="1" x14ac:dyDescent="0.3">
      <c r="A38" s="237" t="s">
        <v>40</v>
      </c>
      <c r="B38" s="238"/>
      <c r="C38" s="238"/>
      <c r="D38" s="239"/>
      <c r="E38" s="75">
        <f>SUM(E37:E37)</f>
        <v>403.75</v>
      </c>
    </row>
    <row r="39" spans="1:7" s="5" customFormat="1" ht="25.5" customHeight="1" thickTop="1" thickBot="1" x14ac:dyDescent="0.3">
      <c r="A39" s="240" t="s">
        <v>41</v>
      </c>
      <c r="B39" s="240"/>
      <c r="C39" s="241"/>
      <c r="D39" s="115" t="s">
        <v>42</v>
      </c>
      <c r="E39" s="78">
        <f>E31</f>
        <v>1976</v>
      </c>
    </row>
    <row r="40" spans="1:7" s="5" customFormat="1" ht="22.5" customHeight="1" thickTop="1" thickBot="1" x14ac:dyDescent="0.3">
      <c r="A40" s="242"/>
      <c r="B40" s="242"/>
      <c r="C40" s="243"/>
      <c r="D40" s="115" t="s">
        <v>43</v>
      </c>
      <c r="E40" s="79">
        <f>E38</f>
        <v>403.75</v>
      </c>
    </row>
    <row r="41" spans="1:7" s="5" customFormat="1" ht="22.5" customHeight="1" thickTop="1" x14ac:dyDescent="0.25">
      <c r="A41" s="242"/>
      <c r="B41" s="242"/>
      <c r="C41" s="243"/>
      <c r="D41" s="77" t="s">
        <v>34</v>
      </c>
      <c r="E41" s="80">
        <f>SUM(E39:E40)</f>
        <v>2379.75</v>
      </c>
    </row>
    <row r="42" spans="1:7" s="5" customFormat="1" ht="42" customHeight="1" x14ac:dyDescent="0.25">
      <c r="A42" s="244" t="s">
        <v>141</v>
      </c>
      <c r="B42" s="245"/>
      <c r="C42" s="245"/>
      <c r="D42" s="245"/>
      <c r="E42" s="245"/>
      <c r="F42" s="20"/>
    </row>
    <row r="43" spans="1:7" s="5" customFormat="1" ht="22.5" customHeight="1" x14ac:dyDescent="0.25">
      <c r="A43" s="53" t="s">
        <v>44</v>
      </c>
      <c r="B43" s="216" t="s">
        <v>45</v>
      </c>
      <c r="C43" s="217"/>
      <c r="D43" s="218"/>
      <c r="E43" s="52" t="s">
        <v>18</v>
      </c>
      <c r="F43" s="20"/>
    </row>
    <row r="44" spans="1:7" s="5" customFormat="1" ht="22.5" customHeight="1" x14ac:dyDescent="0.25">
      <c r="A44" s="1" t="s">
        <v>2</v>
      </c>
      <c r="B44" s="255" t="s">
        <v>14</v>
      </c>
      <c r="C44" s="256"/>
      <c r="D44" s="22">
        <v>0.2</v>
      </c>
      <c r="E44" s="68">
        <f t="shared" ref="E44:E51" si="0">TRUNC($E$41*D44,2)</f>
        <v>475.95</v>
      </c>
      <c r="F44" s="20"/>
    </row>
    <row r="45" spans="1:7" s="5" customFormat="1" ht="22.5" customHeight="1" x14ac:dyDescent="0.25">
      <c r="A45" s="1" t="s">
        <v>4</v>
      </c>
      <c r="B45" s="255" t="s">
        <v>46</v>
      </c>
      <c r="C45" s="256"/>
      <c r="D45" s="88">
        <v>2.5000000000000001E-2</v>
      </c>
      <c r="E45" s="68">
        <f t="shared" si="0"/>
        <v>59.49</v>
      </c>
      <c r="F45" s="21"/>
    </row>
    <row r="46" spans="1:7" s="5" customFormat="1" ht="22.5" customHeight="1" x14ac:dyDescent="0.25">
      <c r="A46" s="132" t="s">
        <v>6</v>
      </c>
      <c r="B46" s="263" t="s">
        <v>114</v>
      </c>
      <c r="C46" s="264"/>
      <c r="D46" s="133"/>
      <c r="E46" s="134">
        <f t="shared" si="0"/>
        <v>0</v>
      </c>
    </row>
    <row r="47" spans="1:7" s="5" customFormat="1" ht="22.5" customHeight="1" x14ac:dyDescent="0.25">
      <c r="A47" s="1" t="s">
        <v>8</v>
      </c>
      <c r="B47" s="255" t="s">
        <v>47</v>
      </c>
      <c r="C47" s="256"/>
      <c r="D47" s="88">
        <v>1.4999999999999999E-2</v>
      </c>
      <c r="E47" s="68">
        <f t="shared" si="0"/>
        <v>35.69</v>
      </c>
      <c r="F47" s="20"/>
    </row>
    <row r="48" spans="1:7" s="5" customFormat="1" ht="22.5" customHeight="1" x14ac:dyDescent="0.25">
      <c r="A48" s="1" t="s">
        <v>30</v>
      </c>
      <c r="B48" s="255" t="s">
        <v>48</v>
      </c>
      <c r="C48" s="256"/>
      <c r="D48" s="88">
        <v>0.01</v>
      </c>
      <c r="E48" s="68">
        <f t="shared" si="0"/>
        <v>23.79</v>
      </c>
      <c r="F48" s="23"/>
    </row>
    <row r="49" spans="1:5" s="5" customFormat="1" ht="22.5" customHeight="1" x14ac:dyDescent="0.25">
      <c r="A49" s="1" t="s">
        <v>32</v>
      </c>
      <c r="B49" s="255" t="s">
        <v>49</v>
      </c>
      <c r="C49" s="256"/>
      <c r="D49" s="88">
        <v>6.0000000000000001E-3</v>
      </c>
      <c r="E49" s="68">
        <f t="shared" si="0"/>
        <v>14.27</v>
      </c>
    </row>
    <row r="50" spans="1:5" s="5" customFormat="1" ht="22.5" customHeight="1" x14ac:dyDescent="0.25">
      <c r="A50" s="1" t="s">
        <v>33</v>
      </c>
      <c r="B50" s="255" t="s">
        <v>50</v>
      </c>
      <c r="C50" s="256"/>
      <c r="D50" s="88">
        <v>2E-3</v>
      </c>
      <c r="E50" s="68">
        <f t="shared" si="0"/>
        <v>4.75</v>
      </c>
    </row>
    <row r="51" spans="1:5" s="5" customFormat="1" ht="22.5" customHeight="1" x14ac:dyDescent="0.25">
      <c r="A51" s="1" t="s">
        <v>51</v>
      </c>
      <c r="B51" s="255" t="s">
        <v>52</v>
      </c>
      <c r="C51" s="256"/>
      <c r="D51" s="88">
        <v>0.08</v>
      </c>
      <c r="E51" s="68">
        <f t="shared" si="0"/>
        <v>190.38</v>
      </c>
    </row>
    <row r="52" spans="1:5" s="5" customFormat="1" ht="22.5" customHeight="1" x14ac:dyDescent="0.25">
      <c r="A52" s="257" t="s">
        <v>34</v>
      </c>
      <c r="B52" s="258"/>
      <c r="C52" s="259"/>
      <c r="D52" s="81">
        <f>SUM(D44:D51)</f>
        <v>0.33800000000000002</v>
      </c>
      <c r="E52" s="82">
        <f>SUM(E44:E51)</f>
        <v>804.32</v>
      </c>
    </row>
    <row r="53" spans="1:5" s="5" customFormat="1" ht="25.5" customHeight="1" x14ac:dyDescent="0.25">
      <c r="A53" s="15"/>
      <c r="B53" s="253" t="s">
        <v>122</v>
      </c>
      <c r="C53" s="253"/>
      <c r="D53" s="253"/>
      <c r="E53" s="254"/>
    </row>
    <row r="54" spans="1:5" ht="25.5" customHeight="1" x14ac:dyDescent="0.25">
      <c r="A54" s="53" t="s">
        <v>53</v>
      </c>
      <c r="B54" s="216" t="s">
        <v>54</v>
      </c>
      <c r="C54" s="217"/>
      <c r="D54" s="218"/>
      <c r="E54" s="52" t="s">
        <v>18</v>
      </c>
    </row>
    <row r="55" spans="1:5" ht="25.5" customHeight="1" x14ac:dyDescent="0.25">
      <c r="A55" s="1" t="s">
        <v>2</v>
      </c>
      <c r="B55" s="260" t="s">
        <v>218</v>
      </c>
      <c r="C55" s="261"/>
      <c r="D55" s="262"/>
      <c r="E55" s="68">
        <v>0</v>
      </c>
    </row>
    <row r="56" spans="1:5" ht="25.5" customHeight="1" x14ac:dyDescent="0.25">
      <c r="A56" s="1" t="s">
        <v>4</v>
      </c>
      <c r="B56" s="260" t="s">
        <v>197</v>
      </c>
      <c r="C56" s="261"/>
      <c r="D56" s="262"/>
      <c r="E56" s="68">
        <f>'Uniforme + Transport. + V. Alim'!$C$39</f>
        <v>525</v>
      </c>
    </row>
    <row r="57" spans="1:5" ht="25.5" customHeight="1" x14ac:dyDescent="0.25">
      <c r="A57" s="1" t="s">
        <v>6</v>
      </c>
      <c r="B57" s="284" t="s">
        <v>214</v>
      </c>
      <c r="C57" s="284"/>
      <c r="D57" s="284"/>
      <c r="E57" s="68">
        <f>TRUNC((E25/12),2)</f>
        <v>126.66</v>
      </c>
    </row>
    <row r="58" spans="1:5" ht="25.5" customHeight="1" x14ac:dyDescent="0.25">
      <c r="A58" s="1" t="s">
        <v>8</v>
      </c>
      <c r="B58" s="284" t="s">
        <v>215</v>
      </c>
      <c r="C58" s="284"/>
      <c r="D58" s="284"/>
      <c r="E58" s="68">
        <f>TRUNC((E25/12)*2,2)</f>
        <v>253.33</v>
      </c>
    </row>
    <row r="59" spans="1:5" s="5" customFormat="1" ht="25.5" customHeight="1" x14ac:dyDescent="0.25">
      <c r="A59" s="234" t="s">
        <v>55</v>
      </c>
      <c r="B59" s="235"/>
      <c r="C59" s="235"/>
      <c r="D59" s="236"/>
      <c r="E59" s="82">
        <f>SUM(E55:E58)</f>
        <v>904.99</v>
      </c>
    </row>
    <row r="60" spans="1:5" s="5" customFormat="1" ht="25.5" customHeight="1" x14ac:dyDescent="0.25">
      <c r="A60" s="265" t="s">
        <v>56</v>
      </c>
      <c r="B60" s="265"/>
      <c r="C60" s="265"/>
      <c r="D60" s="265"/>
      <c r="E60" s="266"/>
    </row>
    <row r="61" spans="1:5" s="5" customFormat="1" ht="25.5" customHeight="1" x14ac:dyDescent="0.25">
      <c r="A61" s="24">
        <v>2</v>
      </c>
      <c r="B61" s="267" t="s">
        <v>57</v>
      </c>
      <c r="C61" s="268"/>
      <c r="D61" s="269"/>
      <c r="E61" s="84" t="s">
        <v>18</v>
      </c>
    </row>
    <row r="62" spans="1:5" s="5" customFormat="1" ht="25.5" customHeight="1" x14ac:dyDescent="0.25">
      <c r="A62" s="24" t="s">
        <v>38</v>
      </c>
      <c r="B62" s="57" t="s">
        <v>39</v>
      </c>
      <c r="C62" s="58"/>
      <c r="D62" s="59"/>
      <c r="E62" s="85">
        <f>E38</f>
        <v>403.75</v>
      </c>
    </row>
    <row r="63" spans="1:5" s="5" customFormat="1" ht="25.5" customHeight="1" x14ac:dyDescent="0.25">
      <c r="A63" s="24" t="s">
        <v>44</v>
      </c>
      <c r="B63" s="57" t="s">
        <v>45</v>
      </c>
      <c r="C63" s="58"/>
      <c r="D63" s="59"/>
      <c r="E63" s="85">
        <f>E52</f>
        <v>804.32</v>
      </c>
    </row>
    <row r="64" spans="1:5" s="5" customFormat="1" ht="25.5" customHeight="1" x14ac:dyDescent="0.25">
      <c r="A64" s="24" t="s">
        <v>53</v>
      </c>
      <c r="B64" s="57" t="s">
        <v>54</v>
      </c>
      <c r="C64" s="58"/>
      <c r="D64" s="59"/>
      <c r="E64" s="85">
        <f>E59</f>
        <v>904.99</v>
      </c>
    </row>
    <row r="65" spans="1:8" s="5" customFormat="1" ht="25.5" customHeight="1" x14ac:dyDescent="0.25">
      <c r="A65" s="270" t="s">
        <v>34</v>
      </c>
      <c r="B65" s="271"/>
      <c r="C65" s="271"/>
      <c r="D65" s="272"/>
      <c r="E65" s="86">
        <f>SUM(E62:E64)</f>
        <v>2113.06</v>
      </c>
    </row>
    <row r="66" spans="1:8" s="5" customFormat="1" ht="25.5" customHeight="1" x14ac:dyDescent="0.25">
      <c r="A66" s="213" t="s">
        <v>58</v>
      </c>
      <c r="B66" s="214"/>
      <c r="C66" s="214"/>
      <c r="D66" s="214"/>
      <c r="E66" s="215"/>
      <c r="H66" s="26"/>
    </row>
    <row r="67" spans="1:8" s="5" customFormat="1" ht="25.5" customHeight="1" x14ac:dyDescent="0.25">
      <c r="A67" s="33">
        <v>3</v>
      </c>
      <c r="B67" s="216" t="s">
        <v>59</v>
      </c>
      <c r="C67" s="273"/>
      <c r="D67" s="274"/>
      <c r="E67" s="52" t="s">
        <v>18</v>
      </c>
      <c r="H67" s="27"/>
    </row>
    <row r="68" spans="1:8" s="5" customFormat="1" ht="25.5" customHeight="1" x14ac:dyDescent="0.25">
      <c r="A68" s="1" t="s">
        <v>2</v>
      </c>
      <c r="B68" s="260" t="s">
        <v>60</v>
      </c>
      <c r="C68" s="262"/>
      <c r="D68" s="74">
        <f>((1/12)*5%)</f>
        <v>4.1669999999999997E-3</v>
      </c>
      <c r="E68" s="90">
        <f>TRUNC(($E$31+$E$65)*D68,2)</f>
        <v>17.03</v>
      </c>
    </row>
    <row r="69" spans="1:8" s="5" customFormat="1" ht="25.5" customHeight="1" x14ac:dyDescent="0.25">
      <c r="A69" s="1" t="s">
        <v>4</v>
      </c>
      <c r="B69" s="260" t="s">
        <v>115</v>
      </c>
      <c r="C69" s="262"/>
      <c r="D69" s="89">
        <f>+D51</f>
        <v>0.08</v>
      </c>
      <c r="E69" s="90">
        <f>TRUNC(+E68*D69,2)</f>
        <v>1.36</v>
      </c>
    </row>
    <row r="70" spans="1:8" s="5" customFormat="1" ht="25.5" customHeight="1" x14ac:dyDescent="0.25">
      <c r="A70" s="1" t="s">
        <v>6</v>
      </c>
      <c r="B70" s="260" t="s">
        <v>142</v>
      </c>
      <c r="C70" s="262"/>
      <c r="D70" s="74">
        <v>0.02</v>
      </c>
      <c r="E70" s="90">
        <f>TRUNC(($E$31)*D70,2)</f>
        <v>39.520000000000003</v>
      </c>
    </row>
    <row r="71" spans="1:8" s="5" customFormat="1" ht="25.5" customHeight="1" x14ac:dyDescent="0.25">
      <c r="A71" s="1" t="s">
        <v>8</v>
      </c>
      <c r="B71" s="295" t="s">
        <v>61</v>
      </c>
      <c r="C71" s="296"/>
      <c r="D71" s="89">
        <f>((7/30)/12)*100%</f>
        <v>1.9439999999999999E-2</v>
      </c>
      <c r="E71" s="90">
        <f>TRUNC(($E$31+$E$65)*D71,2)</f>
        <v>79.489999999999995</v>
      </c>
    </row>
    <row r="72" spans="1:8" s="5" customFormat="1" ht="38.25" customHeight="1" x14ac:dyDescent="0.25">
      <c r="A72" s="1" t="s">
        <v>30</v>
      </c>
      <c r="B72" s="260" t="s">
        <v>103</v>
      </c>
      <c r="C72" s="262"/>
      <c r="D72" s="89">
        <f>+D52</f>
        <v>0.33800000000000002</v>
      </c>
      <c r="E72" s="90">
        <f>TRUNC(+E71*D72,2)</f>
        <v>26.86</v>
      </c>
    </row>
    <row r="73" spans="1:8" s="5" customFormat="1" ht="25.5" customHeight="1" x14ac:dyDescent="0.25">
      <c r="A73" s="1" t="s">
        <v>32</v>
      </c>
      <c r="B73" s="297" t="s">
        <v>143</v>
      </c>
      <c r="C73" s="298"/>
      <c r="D73" s="87">
        <v>0.02</v>
      </c>
      <c r="E73" s="90">
        <f>TRUNC(($E$31)*D73,2)</f>
        <v>39.520000000000003</v>
      </c>
    </row>
    <row r="74" spans="1:8" s="5" customFormat="1" ht="16.149999999999999" customHeight="1" thickBot="1" x14ac:dyDescent="0.3">
      <c r="A74" s="237" t="s">
        <v>34</v>
      </c>
      <c r="B74" s="238"/>
      <c r="C74" s="238"/>
      <c r="D74" s="239"/>
      <c r="E74" s="91">
        <f>SUM(E68:E73)</f>
        <v>203.78</v>
      </c>
    </row>
    <row r="75" spans="1:8" s="5" customFormat="1" ht="22.5" customHeight="1" thickTop="1" thickBot="1" x14ac:dyDescent="0.3">
      <c r="A75" s="275" t="s">
        <v>62</v>
      </c>
      <c r="B75" s="276"/>
      <c r="C75" s="277"/>
      <c r="D75" s="115" t="s">
        <v>42</v>
      </c>
      <c r="E75" s="76">
        <f>E31</f>
        <v>1976</v>
      </c>
    </row>
    <row r="76" spans="1:8" s="5" customFormat="1" ht="22.5" customHeight="1" thickTop="1" thickBot="1" x14ac:dyDescent="0.3">
      <c r="A76" s="278"/>
      <c r="B76" s="279"/>
      <c r="C76" s="280"/>
      <c r="D76" s="115" t="s">
        <v>63</v>
      </c>
      <c r="E76" s="76">
        <f>E65</f>
        <v>2113.06</v>
      </c>
    </row>
    <row r="77" spans="1:8" s="5" customFormat="1" ht="22.5" customHeight="1" thickTop="1" thickBot="1" x14ac:dyDescent="0.3">
      <c r="A77" s="278"/>
      <c r="B77" s="279"/>
      <c r="C77" s="280"/>
      <c r="D77" s="115" t="s">
        <v>64</v>
      </c>
      <c r="E77" s="76">
        <f>E74</f>
        <v>203.78</v>
      </c>
    </row>
    <row r="78" spans="1:8" s="5" customFormat="1" ht="23.25" customHeight="1" thickTop="1" thickBot="1" x14ac:dyDescent="0.3">
      <c r="A78" s="281"/>
      <c r="B78" s="282"/>
      <c r="C78" s="283"/>
      <c r="D78" s="29" t="s">
        <v>55</v>
      </c>
      <c r="E78" s="76">
        <f>SUM(E75:E77)</f>
        <v>4292.84</v>
      </c>
    </row>
    <row r="79" spans="1:8" s="5" customFormat="1" ht="23.25" customHeight="1" thickTop="1" x14ac:dyDescent="0.25">
      <c r="A79" s="285" t="s">
        <v>65</v>
      </c>
      <c r="B79" s="286"/>
      <c r="C79" s="286"/>
      <c r="D79" s="287"/>
      <c r="E79" s="116" t="s">
        <v>25</v>
      </c>
    </row>
    <row r="80" spans="1:8" s="5" customFormat="1" ht="26.25" customHeight="1" x14ac:dyDescent="0.25">
      <c r="A80" s="288" t="s">
        <v>116</v>
      </c>
      <c r="B80" s="289"/>
      <c r="C80" s="289"/>
      <c r="D80" s="289"/>
      <c r="E80" s="290"/>
    </row>
    <row r="81" spans="1:5" s="5" customFormat="1" ht="26.25" customHeight="1" x14ac:dyDescent="0.25">
      <c r="A81" s="53" t="s">
        <v>66</v>
      </c>
      <c r="B81" s="291" t="s">
        <v>104</v>
      </c>
      <c r="C81" s="292"/>
      <c r="D81" s="293"/>
      <c r="E81" s="52" t="s">
        <v>18</v>
      </c>
    </row>
    <row r="82" spans="1:5" s="5" customFormat="1" ht="26.25" customHeight="1" x14ac:dyDescent="0.25">
      <c r="A82" s="30" t="s">
        <v>2</v>
      </c>
      <c r="B82" s="294" t="s">
        <v>105</v>
      </c>
      <c r="C82" s="294"/>
      <c r="D82" s="83">
        <f>(( 1+1/3)/12)/12</f>
        <v>9.2599999999999991E-3</v>
      </c>
      <c r="E82" s="90">
        <f>TRUNC(+D82*$E$78,2)</f>
        <v>39.75</v>
      </c>
    </row>
    <row r="83" spans="1:5" s="5" customFormat="1" ht="26.25" customHeight="1" x14ac:dyDescent="0.25">
      <c r="A83" s="31" t="s">
        <v>4</v>
      </c>
      <c r="B83" s="294" t="s">
        <v>106</v>
      </c>
      <c r="C83" s="294"/>
      <c r="D83" s="87">
        <f>((2/30)/12)</f>
        <v>5.5599999999999998E-3</v>
      </c>
      <c r="E83" s="90">
        <f>TRUNC(+D83*$E$78,2)</f>
        <v>23.86</v>
      </c>
    </row>
    <row r="84" spans="1:5" s="5" customFormat="1" ht="26.25" customHeight="1" x14ac:dyDescent="0.25">
      <c r="A84" s="31" t="s">
        <v>6</v>
      </c>
      <c r="B84" s="294" t="s">
        <v>107</v>
      </c>
      <c r="C84" s="294"/>
      <c r="D84" s="83">
        <f>((5/30)/12)*0.02</f>
        <v>2.7999999999999998E-4</v>
      </c>
      <c r="E84" s="90">
        <f>TRUNC(+D84*$E$78,2)</f>
        <v>1.2</v>
      </c>
    </row>
    <row r="85" spans="1:5" s="5" customFormat="1" ht="26.25" customHeight="1" x14ac:dyDescent="0.25">
      <c r="A85" s="31" t="s">
        <v>8</v>
      </c>
      <c r="B85" s="294" t="s">
        <v>108</v>
      </c>
      <c r="C85" s="294"/>
      <c r="D85" s="83">
        <f>((15/30)/12)*0.08</f>
        <v>3.3300000000000001E-3</v>
      </c>
      <c r="E85" s="90">
        <f>TRUNC(+D85*$E$78,2)</f>
        <v>14.29</v>
      </c>
    </row>
    <row r="86" spans="1:5" s="5" customFormat="1" ht="26.25" customHeight="1" x14ac:dyDescent="0.25">
      <c r="A86" s="31" t="s">
        <v>30</v>
      </c>
      <c r="B86" s="294" t="s">
        <v>109</v>
      </c>
      <c r="C86" s="294"/>
      <c r="D86" s="93">
        <f>(4/12)/12*0.02*100/100</f>
        <v>5.5999999999999995E-4</v>
      </c>
      <c r="E86" s="90">
        <f t="shared" ref="E86:E87" si="1">TRUNC(+D86*$E$78,2)</f>
        <v>2.4</v>
      </c>
    </row>
    <row r="87" spans="1:5" s="5" customFormat="1" ht="26.25" customHeight="1" x14ac:dyDescent="0.25">
      <c r="A87" s="31" t="s">
        <v>32</v>
      </c>
      <c r="B87" s="294" t="s">
        <v>110</v>
      </c>
      <c r="C87" s="294"/>
      <c r="D87" s="83">
        <v>0</v>
      </c>
      <c r="E87" s="90">
        <f t="shared" si="1"/>
        <v>0</v>
      </c>
    </row>
    <row r="88" spans="1:5" s="5" customFormat="1" ht="26.25" customHeight="1" x14ac:dyDescent="0.25">
      <c r="A88" s="250" t="s">
        <v>34</v>
      </c>
      <c r="B88" s="251"/>
      <c r="C88" s="252"/>
      <c r="D88" s="92"/>
      <c r="E88" s="82">
        <f>SUM(E82:E87)</f>
        <v>81.5</v>
      </c>
    </row>
    <row r="89" spans="1:5" s="5" customFormat="1" ht="23.25" customHeight="1" x14ac:dyDescent="0.25">
      <c r="A89" s="299" t="s">
        <v>144</v>
      </c>
      <c r="B89" s="300"/>
      <c r="C89" s="300"/>
      <c r="D89" s="300"/>
      <c r="E89" s="301"/>
    </row>
    <row r="90" spans="1:5" s="5" customFormat="1" ht="23.25" customHeight="1" x14ac:dyDescent="0.25">
      <c r="A90" s="53" t="s">
        <v>67</v>
      </c>
      <c r="B90" s="291" t="s">
        <v>117</v>
      </c>
      <c r="C90" s="292"/>
      <c r="D90" s="293"/>
      <c r="E90" s="52" t="s">
        <v>18</v>
      </c>
    </row>
    <row r="91" spans="1:5" s="5" customFormat="1" ht="59.25" customHeight="1" x14ac:dyDescent="0.25">
      <c r="A91" s="32" t="s">
        <v>2</v>
      </c>
      <c r="B91" s="260" t="s">
        <v>118</v>
      </c>
      <c r="C91" s="262"/>
      <c r="D91" s="22"/>
      <c r="E91" s="94">
        <v>0</v>
      </c>
    </row>
    <row r="92" spans="1:5" s="5" customFormat="1" ht="15.6" customHeight="1" x14ac:dyDescent="0.25">
      <c r="A92" s="250" t="s">
        <v>34</v>
      </c>
      <c r="B92" s="251"/>
      <c r="C92" s="252"/>
      <c r="D92" s="92"/>
      <c r="E92" s="82">
        <f>SUM(E91)</f>
        <v>0</v>
      </c>
    </row>
    <row r="93" spans="1:5" s="5" customFormat="1" ht="20.25" customHeight="1" x14ac:dyDescent="0.25">
      <c r="A93" s="302" t="s">
        <v>68</v>
      </c>
      <c r="B93" s="265"/>
      <c r="C93" s="265"/>
      <c r="D93" s="265"/>
      <c r="E93" s="266"/>
    </row>
    <row r="94" spans="1:5" s="5" customFormat="1" x14ac:dyDescent="0.25">
      <c r="A94" s="24">
        <v>4</v>
      </c>
      <c r="B94" s="267" t="s">
        <v>69</v>
      </c>
      <c r="C94" s="268"/>
      <c r="D94" s="269"/>
      <c r="E94" s="25" t="s">
        <v>18</v>
      </c>
    </row>
    <row r="95" spans="1:5" s="5" customFormat="1" ht="31.15" customHeight="1" x14ac:dyDescent="0.25">
      <c r="A95" s="24" t="s">
        <v>66</v>
      </c>
      <c r="B95" s="57" t="s">
        <v>104</v>
      </c>
      <c r="C95" s="58"/>
      <c r="D95" s="59"/>
      <c r="E95" s="85">
        <f>+E88</f>
        <v>81.5</v>
      </c>
    </row>
    <row r="96" spans="1:5" s="5" customFormat="1" x14ac:dyDescent="0.25">
      <c r="A96" s="24" t="s">
        <v>67</v>
      </c>
      <c r="B96" s="57" t="s">
        <v>117</v>
      </c>
      <c r="C96" s="58"/>
      <c r="D96" s="59"/>
      <c r="E96" s="82">
        <f>+E92</f>
        <v>0</v>
      </c>
    </row>
    <row r="97" spans="1:6" s="5" customFormat="1" ht="15" customHeight="1" x14ac:dyDescent="0.25">
      <c r="A97" s="60"/>
      <c r="B97" s="271" t="s">
        <v>34</v>
      </c>
      <c r="C97" s="271"/>
      <c r="D97" s="272"/>
      <c r="E97" s="86">
        <f>SUM(E95:E96)</f>
        <v>81.5</v>
      </c>
    </row>
    <row r="98" spans="1:6" s="5" customFormat="1" ht="25.5" customHeight="1" x14ac:dyDescent="0.25">
      <c r="A98" s="250" t="s">
        <v>70</v>
      </c>
      <c r="B98" s="251"/>
      <c r="C98" s="251"/>
      <c r="D98" s="252"/>
      <c r="E98" s="82">
        <f>SUM(E97:E97)</f>
        <v>81.5</v>
      </c>
    </row>
    <row r="99" spans="1:6" s="5" customFormat="1" x14ac:dyDescent="0.25">
      <c r="A99" s="213" t="s">
        <v>71</v>
      </c>
      <c r="B99" s="214"/>
      <c r="C99" s="214"/>
      <c r="D99" s="215"/>
      <c r="E99" s="71"/>
    </row>
    <row r="100" spans="1:6" s="5" customFormat="1" x14ac:dyDescent="0.25">
      <c r="A100" s="33">
        <v>5</v>
      </c>
      <c r="B100" s="216" t="s">
        <v>72</v>
      </c>
      <c r="C100" s="217"/>
      <c r="D100" s="218"/>
      <c r="E100" s="52" t="s">
        <v>18</v>
      </c>
    </row>
    <row r="101" spans="1:6" s="5" customFormat="1" ht="25.5" customHeight="1" x14ac:dyDescent="0.25">
      <c r="A101" s="1" t="s">
        <v>2</v>
      </c>
      <c r="B101" s="307" t="s">
        <v>198</v>
      </c>
      <c r="C101" s="308"/>
      <c r="D101" s="309"/>
      <c r="E101" s="90" cm="1">
        <f t="array" ref="E101:F101">'Uniforme + Transport. + V. Alim'!$E$12:$F$12</f>
        <v>62.51</v>
      </c>
      <c r="F101" s="5">
        <v>0</v>
      </c>
    </row>
    <row r="102" spans="1:6" s="5" customFormat="1" ht="16.149999999999999" customHeight="1" thickBot="1" x14ac:dyDescent="0.3">
      <c r="A102" s="237" t="s">
        <v>73</v>
      </c>
      <c r="B102" s="238"/>
      <c r="C102" s="238"/>
      <c r="D102" s="239"/>
      <c r="E102" s="82">
        <f>SUM(E101:E101)</f>
        <v>62.51</v>
      </c>
      <c r="F102" s="20"/>
    </row>
    <row r="103" spans="1:6" s="5" customFormat="1" ht="22.5" customHeight="1" thickTop="1" thickBot="1" x14ac:dyDescent="0.3">
      <c r="A103" s="275" t="s">
        <v>74</v>
      </c>
      <c r="B103" s="276"/>
      <c r="C103" s="277"/>
      <c r="D103" s="115" t="s">
        <v>42</v>
      </c>
      <c r="E103" s="76">
        <f>E31</f>
        <v>1976</v>
      </c>
    </row>
    <row r="104" spans="1:6" s="5" customFormat="1" ht="22.5" customHeight="1" thickTop="1" thickBot="1" x14ac:dyDescent="0.3">
      <c r="A104" s="278"/>
      <c r="B104" s="279"/>
      <c r="C104" s="280"/>
      <c r="D104" s="115" t="s">
        <v>63</v>
      </c>
      <c r="E104" s="76">
        <f>E65</f>
        <v>2113.06</v>
      </c>
    </row>
    <row r="105" spans="1:6" s="5" customFormat="1" ht="22.5" customHeight="1" thickTop="1" thickBot="1" x14ac:dyDescent="0.3">
      <c r="A105" s="278"/>
      <c r="B105" s="279"/>
      <c r="C105" s="280"/>
      <c r="D105" s="115" t="s">
        <v>64</v>
      </c>
      <c r="E105" s="76">
        <f>E74</f>
        <v>203.78</v>
      </c>
    </row>
    <row r="106" spans="1:6" s="5" customFormat="1" ht="22.5" customHeight="1" thickTop="1" thickBot="1" x14ac:dyDescent="0.3">
      <c r="A106" s="278"/>
      <c r="B106" s="279"/>
      <c r="C106" s="280"/>
      <c r="D106" s="115" t="s">
        <v>75</v>
      </c>
      <c r="E106" s="76">
        <f>E98</f>
        <v>81.5</v>
      </c>
    </row>
    <row r="107" spans="1:6" s="5" customFormat="1" ht="22.5" customHeight="1" thickTop="1" thickBot="1" x14ac:dyDescent="0.3">
      <c r="A107" s="278"/>
      <c r="B107" s="279"/>
      <c r="C107" s="280"/>
      <c r="D107" s="115" t="s">
        <v>76</v>
      </c>
      <c r="E107" s="76">
        <f>E102</f>
        <v>62.51</v>
      </c>
    </row>
    <row r="108" spans="1:6" s="5" customFormat="1" ht="22.5" customHeight="1" thickTop="1" thickBot="1" x14ac:dyDescent="0.3">
      <c r="A108" s="281"/>
      <c r="B108" s="282"/>
      <c r="C108" s="283"/>
      <c r="D108" s="29" t="s">
        <v>55</v>
      </c>
      <c r="E108" s="76">
        <f>SUM(E103:E107)</f>
        <v>4436.8500000000004</v>
      </c>
    </row>
    <row r="109" spans="1:6" s="5" customFormat="1" ht="13.5" thickTop="1" x14ac:dyDescent="0.25">
      <c r="A109" s="137" t="s">
        <v>77</v>
      </c>
      <c r="B109" s="138"/>
      <c r="C109" s="138" t="s">
        <v>78</v>
      </c>
      <c r="D109" s="139" t="s">
        <v>79</v>
      </c>
      <c r="E109" s="71"/>
    </row>
    <row r="110" spans="1:6" s="5" customFormat="1" x14ac:dyDescent="0.25">
      <c r="A110" s="53">
        <v>6</v>
      </c>
      <c r="B110" s="216" t="s">
        <v>80</v>
      </c>
      <c r="C110" s="217"/>
      <c r="D110" s="218"/>
      <c r="E110" s="52" t="s">
        <v>18</v>
      </c>
    </row>
    <row r="111" spans="1:6" s="5" customFormat="1" ht="31.15" customHeight="1" x14ac:dyDescent="0.25">
      <c r="A111" s="135" t="s">
        <v>2</v>
      </c>
      <c r="B111" s="136" t="s">
        <v>81</v>
      </c>
      <c r="C111" s="303"/>
      <c r="D111" s="304"/>
      <c r="E111" s="134">
        <f>TRUNC(+E108*C111,2)</f>
        <v>0</v>
      </c>
    </row>
    <row r="112" spans="1:6" s="5" customFormat="1" ht="31.9" customHeight="1" thickBot="1" x14ac:dyDescent="0.3">
      <c r="A112" s="135" t="s">
        <v>4</v>
      </c>
      <c r="B112" s="136" t="s">
        <v>82</v>
      </c>
      <c r="C112" s="305"/>
      <c r="D112" s="306"/>
      <c r="E112" s="134">
        <f>TRUNC(C112*(+E108+E111),2)</f>
        <v>0</v>
      </c>
    </row>
    <row r="113" spans="1:5" s="5" customFormat="1" ht="27" customHeight="1" thickBot="1" x14ac:dyDescent="0.3">
      <c r="A113" s="34"/>
      <c r="B113" s="61" t="s">
        <v>83</v>
      </c>
      <c r="C113" s="311" t="s">
        <v>84</v>
      </c>
      <c r="D113" s="312"/>
      <c r="E113" s="107">
        <f>SUM(E111:E112,E108)</f>
        <v>4436.8500000000004</v>
      </c>
    </row>
    <row r="114" spans="1:5" s="5" customFormat="1" ht="13.5" thickBot="1" x14ac:dyDescent="0.3">
      <c r="A114" s="35" t="s">
        <v>6</v>
      </c>
      <c r="B114" s="114" t="s">
        <v>85</v>
      </c>
      <c r="C114" s="95">
        <f>(D121*100)</f>
        <v>8.65</v>
      </c>
      <c r="D114" s="96">
        <f>+(100-C114)/100</f>
        <v>0.91349999999999998</v>
      </c>
      <c r="E114" s="108">
        <f>E113/D114</f>
        <v>4856.9799999999996</v>
      </c>
    </row>
    <row r="115" spans="1:5" s="5" customFormat="1" ht="15.6" customHeight="1" x14ac:dyDescent="0.25">
      <c r="A115" s="36"/>
      <c r="B115" s="37" t="s">
        <v>86</v>
      </c>
      <c r="C115" s="97"/>
      <c r="D115" s="98"/>
      <c r="E115" s="28"/>
    </row>
    <row r="116" spans="1:5" s="5" customFormat="1" x14ac:dyDescent="0.25">
      <c r="A116" s="36"/>
      <c r="B116" s="38" t="s">
        <v>119</v>
      </c>
      <c r="C116" s="99"/>
      <c r="D116" s="83">
        <v>6.4999999999999997E-3</v>
      </c>
      <c r="E116" s="90">
        <f>+E114*D116</f>
        <v>31.57</v>
      </c>
    </row>
    <row r="117" spans="1:5" s="5" customFormat="1" x14ac:dyDescent="0.25">
      <c r="A117" s="36"/>
      <c r="B117" s="38" t="s">
        <v>120</v>
      </c>
      <c r="C117" s="99"/>
      <c r="D117" s="83">
        <v>0.03</v>
      </c>
      <c r="E117" s="90">
        <f>+E114*D117</f>
        <v>145.71</v>
      </c>
    </row>
    <row r="118" spans="1:5" s="5" customFormat="1" x14ac:dyDescent="0.25">
      <c r="A118" s="36"/>
      <c r="B118" s="39" t="s">
        <v>87</v>
      </c>
      <c r="C118" s="100"/>
      <c r="D118" s="101"/>
      <c r="E118" s="90"/>
    </row>
    <row r="119" spans="1:5" s="5" customFormat="1" x14ac:dyDescent="0.25">
      <c r="A119" s="36"/>
      <c r="B119" s="39" t="s">
        <v>88</v>
      </c>
      <c r="C119" s="100"/>
      <c r="D119" s="102"/>
      <c r="E119" s="90"/>
    </row>
    <row r="120" spans="1:5" s="5" customFormat="1" x14ac:dyDescent="0.25">
      <c r="A120" s="36"/>
      <c r="B120" s="40" t="s">
        <v>121</v>
      </c>
      <c r="C120" s="103"/>
      <c r="D120" s="104">
        <v>0.05</v>
      </c>
      <c r="E120" s="109">
        <f>+E114*D120</f>
        <v>242.85</v>
      </c>
    </row>
    <row r="121" spans="1:5" s="5" customFormat="1" x14ac:dyDescent="0.25">
      <c r="A121" s="41"/>
      <c r="B121" s="42" t="s">
        <v>89</v>
      </c>
      <c r="C121" s="105"/>
      <c r="D121" s="106">
        <f>SUM(D116:D120)</f>
        <v>8.6499999999999994E-2</v>
      </c>
      <c r="E121" s="110">
        <f>SUM(E116:E120)</f>
        <v>420.13</v>
      </c>
    </row>
    <row r="122" spans="1:5" s="5" customFormat="1" ht="15.6" customHeight="1" x14ac:dyDescent="0.25">
      <c r="A122" s="257" t="s">
        <v>90</v>
      </c>
      <c r="B122" s="258"/>
      <c r="C122" s="258"/>
      <c r="D122" s="259"/>
      <c r="E122" s="111">
        <f>E111+E112+E121</f>
        <v>420.13</v>
      </c>
    </row>
    <row r="123" spans="1:5" s="5" customFormat="1" ht="25.5" customHeight="1" x14ac:dyDescent="0.25">
      <c r="A123" s="250" t="s">
        <v>91</v>
      </c>
      <c r="B123" s="251"/>
      <c r="C123" s="251"/>
      <c r="D123" s="252"/>
      <c r="E123" s="82">
        <f>SUM(E122:E122)</f>
        <v>420.13</v>
      </c>
    </row>
    <row r="124" spans="1:5" s="5" customFormat="1" ht="15.6" customHeight="1" x14ac:dyDescent="0.25">
      <c r="A124" s="250" t="s">
        <v>92</v>
      </c>
      <c r="B124" s="251"/>
      <c r="C124" s="251"/>
      <c r="D124" s="251"/>
      <c r="E124" s="252"/>
    </row>
    <row r="125" spans="1:5" s="5" customFormat="1" ht="15.6" customHeight="1" x14ac:dyDescent="0.25">
      <c r="A125" s="250" t="s">
        <v>93</v>
      </c>
      <c r="B125" s="251"/>
      <c r="C125" s="251"/>
      <c r="D125" s="252"/>
      <c r="E125" s="43" t="s">
        <v>18</v>
      </c>
    </row>
    <row r="126" spans="1:5" s="5" customFormat="1" x14ac:dyDescent="0.25">
      <c r="A126" s="33" t="s">
        <v>2</v>
      </c>
      <c r="B126" s="260" t="s">
        <v>94</v>
      </c>
      <c r="C126" s="261"/>
      <c r="D126" s="262"/>
      <c r="E126" s="90">
        <f>E31</f>
        <v>1976</v>
      </c>
    </row>
    <row r="127" spans="1:5" s="5" customFormat="1" ht="15.6" customHeight="1" x14ac:dyDescent="0.25">
      <c r="A127" s="33" t="s">
        <v>4</v>
      </c>
      <c r="B127" s="260" t="s">
        <v>95</v>
      </c>
      <c r="C127" s="261"/>
      <c r="D127" s="262"/>
      <c r="E127" s="90">
        <f>+E65</f>
        <v>2113.06</v>
      </c>
    </row>
    <row r="128" spans="1:5" s="5" customFormat="1" x14ac:dyDescent="0.25">
      <c r="A128" s="33" t="s">
        <v>6</v>
      </c>
      <c r="B128" s="260" t="s">
        <v>96</v>
      </c>
      <c r="C128" s="261"/>
      <c r="D128" s="262"/>
      <c r="E128" s="90">
        <f>+E74</f>
        <v>203.78</v>
      </c>
    </row>
    <row r="129" spans="1:7" s="5" customFormat="1" ht="15.6" customHeight="1" x14ac:dyDescent="0.25">
      <c r="A129" s="33" t="s">
        <v>8</v>
      </c>
      <c r="B129" s="260" t="s">
        <v>97</v>
      </c>
      <c r="C129" s="261"/>
      <c r="D129" s="262"/>
      <c r="E129" s="90">
        <f>+E98</f>
        <v>81.5</v>
      </c>
    </row>
    <row r="130" spans="1:7" s="5" customFormat="1" ht="46.9" customHeight="1" x14ac:dyDescent="0.25">
      <c r="A130" s="33" t="s">
        <v>30</v>
      </c>
      <c r="B130" s="44" t="s">
        <v>98</v>
      </c>
      <c r="C130" s="45"/>
      <c r="D130" s="46"/>
      <c r="E130" s="90">
        <f>+E102</f>
        <v>62.51</v>
      </c>
      <c r="G130" s="5" t="s">
        <v>146</v>
      </c>
    </row>
    <row r="131" spans="1:7" s="5" customFormat="1" ht="15.6" customHeight="1" x14ac:dyDescent="0.25">
      <c r="A131" s="257" t="s">
        <v>99</v>
      </c>
      <c r="B131" s="258"/>
      <c r="C131" s="259"/>
      <c r="D131" s="47"/>
      <c r="E131" s="82">
        <f>SUM(E126:E130)</f>
        <v>4436.8500000000004</v>
      </c>
    </row>
    <row r="132" spans="1:7" s="5" customFormat="1" x14ac:dyDescent="0.25">
      <c r="A132" s="33" t="s">
        <v>32</v>
      </c>
      <c r="B132" s="260" t="s">
        <v>100</v>
      </c>
      <c r="C132" s="261"/>
      <c r="D132" s="262"/>
      <c r="E132" s="90">
        <f>E123</f>
        <v>420.13</v>
      </c>
      <c r="F132" s="16"/>
    </row>
    <row r="133" spans="1:7" s="5" customFormat="1" ht="16.149999999999999" customHeight="1" x14ac:dyDescent="0.25">
      <c r="A133" s="250" t="s">
        <v>101</v>
      </c>
      <c r="B133" s="251"/>
      <c r="C133" s="251"/>
      <c r="D133" s="252"/>
      <c r="E133" s="113">
        <f>+E131+E132</f>
        <v>4856.9799999999996</v>
      </c>
      <c r="F133" s="62"/>
    </row>
    <row r="134" spans="1:7" x14ac:dyDescent="0.25">
      <c r="A134" s="310"/>
      <c r="B134" s="310"/>
      <c r="C134" s="310"/>
      <c r="D134" s="310"/>
      <c r="E134" s="112"/>
    </row>
  </sheetData>
  <mergeCells count="112">
    <mergeCell ref="A131:C131"/>
    <mergeCell ref="B132:D132"/>
    <mergeCell ref="A133:D133"/>
    <mergeCell ref="A134:D134"/>
    <mergeCell ref="A124:E124"/>
    <mergeCell ref="A125:D125"/>
    <mergeCell ref="B126:D126"/>
    <mergeCell ref="B127:D127"/>
    <mergeCell ref="B128:D128"/>
    <mergeCell ref="B129:D129"/>
    <mergeCell ref="B110:D110"/>
    <mergeCell ref="C111:D111"/>
    <mergeCell ref="C112:D112"/>
    <mergeCell ref="C113:D113"/>
    <mergeCell ref="A122:D122"/>
    <mergeCell ref="A123:D123"/>
    <mergeCell ref="A98:D98"/>
    <mergeCell ref="A99:D99"/>
    <mergeCell ref="B100:D100"/>
    <mergeCell ref="B101:D101"/>
    <mergeCell ref="A102:D102"/>
    <mergeCell ref="A103:C108"/>
    <mergeCell ref="B90:D90"/>
    <mergeCell ref="B91:C91"/>
    <mergeCell ref="A92:C92"/>
    <mergeCell ref="A93:E93"/>
    <mergeCell ref="B94:D94"/>
    <mergeCell ref="B97:D97"/>
    <mergeCell ref="B84:C84"/>
    <mergeCell ref="B85:C85"/>
    <mergeCell ref="B86:C86"/>
    <mergeCell ref="B87:C87"/>
    <mergeCell ref="A88:C88"/>
    <mergeCell ref="A89:E89"/>
    <mergeCell ref="A75:C78"/>
    <mergeCell ref="A79:D79"/>
    <mergeCell ref="A80:E80"/>
    <mergeCell ref="B81:D81"/>
    <mergeCell ref="B82:C82"/>
    <mergeCell ref="B83:C83"/>
    <mergeCell ref="B69:C69"/>
    <mergeCell ref="B70:C70"/>
    <mergeCell ref="B71:C71"/>
    <mergeCell ref="B72:C72"/>
    <mergeCell ref="B73:C73"/>
    <mergeCell ref="A74:D74"/>
    <mergeCell ref="A60:E60"/>
    <mergeCell ref="B61:D61"/>
    <mergeCell ref="A65:D65"/>
    <mergeCell ref="A66:E66"/>
    <mergeCell ref="B67:D67"/>
    <mergeCell ref="B68:C68"/>
    <mergeCell ref="B54:D54"/>
    <mergeCell ref="B55:D55"/>
    <mergeCell ref="B56:D56"/>
    <mergeCell ref="B57:D57"/>
    <mergeCell ref="B58:D58"/>
    <mergeCell ref="A59:D59"/>
    <mergeCell ref="B48:C48"/>
    <mergeCell ref="B49:C49"/>
    <mergeCell ref="B50:C50"/>
    <mergeCell ref="B51:C51"/>
    <mergeCell ref="A52:C52"/>
    <mergeCell ref="B53:E53"/>
    <mergeCell ref="A42:E42"/>
    <mergeCell ref="B43:D43"/>
    <mergeCell ref="B44:C44"/>
    <mergeCell ref="B45:C45"/>
    <mergeCell ref="B46:C46"/>
    <mergeCell ref="B47:C47"/>
    <mergeCell ref="B33:E33"/>
    <mergeCell ref="B34:D34"/>
    <mergeCell ref="B36:C36"/>
    <mergeCell ref="A37:C37"/>
    <mergeCell ref="A38:D38"/>
    <mergeCell ref="A39:C41"/>
    <mergeCell ref="C27:D27"/>
    <mergeCell ref="C28:D28"/>
    <mergeCell ref="C29:D29"/>
    <mergeCell ref="A30:D30"/>
    <mergeCell ref="A31:D31"/>
    <mergeCell ref="A32:E32"/>
    <mergeCell ref="C22:E22"/>
    <mergeCell ref="A23:E23"/>
    <mergeCell ref="B24:D24"/>
    <mergeCell ref="C25:D25"/>
    <mergeCell ref="C26:D26"/>
    <mergeCell ref="A15:E15"/>
    <mergeCell ref="A16:E16"/>
    <mergeCell ref="A17:D17"/>
    <mergeCell ref="C18:E18"/>
    <mergeCell ref="C19:E19"/>
    <mergeCell ref="C20:E20"/>
    <mergeCell ref="A14:B14"/>
    <mergeCell ref="D14:E14"/>
    <mergeCell ref="A6:E6"/>
    <mergeCell ref="C7:E7"/>
    <mergeCell ref="C8:E8"/>
    <mergeCell ref="C9:E9"/>
    <mergeCell ref="C10:E10"/>
    <mergeCell ref="A11:E11"/>
    <mergeCell ref="C21:E21"/>
    <mergeCell ref="A1:E2"/>
    <mergeCell ref="A3:C3"/>
    <mergeCell ref="D3:E3"/>
    <mergeCell ref="A4:C4"/>
    <mergeCell ref="D4:E4"/>
    <mergeCell ref="B5:E5"/>
    <mergeCell ref="A12:B12"/>
    <mergeCell ref="D12:E12"/>
    <mergeCell ref="A13:B13"/>
    <mergeCell ref="D13:E13"/>
  </mergeCells>
  <hyperlinks>
    <hyperlink ref="B71" location="Plan2!A1" display="Aviso prévio trabalhado" xr:uid="{27E7E001-67CC-42B9-B292-B9F337FBDCA8}"/>
    <hyperlink ref="B49" r:id="rId1" display="08 - Sebrae 0,3% ou 0,6% - IN nº 03, MPS/SRP/2005, Anexo II e III ver código da Tabela" xr:uid="{A0EEB872-F9C1-4731-93DB-B6C923172EF5}"/>
  </hyperlinks>
  <pageMargins left="0.511811024" right="0.511811024" top="0.78740157499999996" bottom="0.78740157499999996" header="0.31496062000000002" footer="0.31496062000000002"/>
  <pageSetup paperSize="9" scale="55" fitToHeight="0" orientation="portrait"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DE219-DB00-46CC-A81A-E47BFDB7228E}">
  <sheetPr>
    <pageSetUpPr fitToPage="1"/>
  </sheetPr>
  <dimension ref="A1:N134"/>
  <sheetViews>
    <sheetView topLeftCell="A118" zoomScale="85" zoomScaleNormal="85" workbookViewId="0">
      <selection activeCell="J21" sqref="J21"/>
    </sheetView>
  </sheetViews>
  <sheetFormatPr defaultColWidth="9.140625" defaultRowHeight="12.75" x14ac:dyDescent="0.25"/>
  <cols>
    <col min="1" max="1" width="6.140625" style="48" customWidth="1"/>
    <col min="2" max="2" width="42.42578125" style="49" customWidth="1"/>
    <col min="3" max="3" width="18" style="49" customWidth="1"/>
    <col min="4" max="4" width="16" style="50" customWidth="1"/>
    <col min="5" max="5" width="27.85546875" style="51" customWidth="1"/>
    <col min="6" max="6" width="31.28515625" style="2" customWidth="1"/>
    <col min="7" max="7" width="9.140625" style="2"/>
    <col min="8" max="8" width="15.85546875" style="2" customWidth="1"/>
    <col min="9" max="13" width="9.140625" style="2"/>
    <col min="14" max="14" width="12.5703125" style="2" bestFit="1" customWidth="1"/>
    <col min="15" max="16384" width="9.140625" style="2"/>
  </cols>
  <sheetData>
    <row r="1" spans="1:5" ht="15" customHeight="1" x14ac:dyDescent="0.25">
      <c r="A1" s="175" t="s">
        <v>0</v>
      </c>
      <c r="B1" s="176"/>
      <c r="C1" s="176"/>
      <c r="D1" s="176"/>
      <c r="E1" s="177"/>
    </row>
    <row r="2" spans="1:5" ht="13.5" customHeight="1" thickBot="1" x14ac:dyDescent="0.3">
      <c r="A2" s="178"/>
      <c r="B2" s="179"/>
      <c r="C2" s="179"/>
      <c r="D2" s="179"/>
      <c r="E2" s="180"/>
    </row>
    <row r="3" spans="1:5" ht="15" customHeight="1" x14ac:dyDescent="0.25">
      <c r="A3" s="181" t="s">
        <v>111</v>
      </c>
      <c r="B3" s="182"/>
      <c r="C3" s="183"/>
      <c r="D3" s="184" t="s">
        <v>192</v>
      </c>
      <c r="E3" s="185"/>
    </row>
    <row r="4" spans="1:5" ht="15" customHeight="1" x14ac:dyDescent="0.25">
      <c r="A4" s="181" t="s">
        <v>112</v>
      </c>
      <c r="B4" s="182"/>
      <c r="C4" s="183"/>
      <c r="D4" s="186" t="s">
        <v>191</v>
      </c>
      <c r="E4" s="187"/>
    </row>
    <row r="5" spans="1:5" x14ac:dyDescent="0.25">
      <c r="A5" s="117"/>
      <c r="B5" s="188" t="s">
        <v>223</v>
      </c>
      <c r="C5" s="188"/>
      <c r="D5" s="188"/>
      <c r="E5" s="189"/>
    </row>
    <row r="6" spans="1:5" x14ac:dyDescent="0.25">
      <c r="A6" s="204" t="s">
        <v>1</v>
      </c>
      <c r="B6" s="205"/>
      <c r="C6" s="205"/>
      <c r="D6" s="205"/>
      <c r="E6" s="206"/>
    </row>
    <row r="7" spans="1:5" ht="31.5" customHeight="1" x14ac:dyDescent="0.25">
      <c r="A7" s="3" t="s">
        <v>2</v>
      </c>
      <c r="B7" s="4" t="s">
        <v>3</v>
      </c>
      <c r="C7" s="207" t="s">
        <v>193</v>
      </c>
      <c r="D7" s="208"/>
      <c r="E7" s="209"/>
    </row>
    <row r="8" spans="1:5" ht="16.149999999999999" customHeight="1" x14ac:dyDescent="0.25">
      <c r="A8" s="3" t="s">
        <v>4</v>
      </c>
      <c r="B8" s="4" t="s">
        <v>5</v>
      </c>
      <c r="C8" s="210" t="s">
        <v>194</v>
      </c>
      <c r="D8" s="211"/>
      <c r="E8" s="212"/>
    </row>
    <row r="9" spans="1:5" ht="22.5" customHeight="1" x14ac:dyDescent="0.25">
      <c r="A9" s="3" t="s">
        <v>6</v>
      </c>
      <c r="B9" s="4" t="s">
        <v>7</v>
      </c>
      <c r="C9" s="210" t="s">
        <v>209</v>
      </c>
      <c r="D9" s="211"/>
      <c r="E9" s="212"/>
    </row>
    <row r="10" spans="1:5" ht="32.25" customHeight="1" x14ac:dyDescent="0.25">
      <c r="A10" s="3" t="s">
        <v>8</v>
      </c>
      <c r="B10" s="4" t="s">
        <v>9</v>
      </c>
      <c r="C10" s="210" t="s">
        <v>10</v>
      </c>
      <c r="D10" s="211"/>
      <c r="E10" s="212"/>
    </row>
    <row r="11" spans="1:5" x14ac:dyDescent="0.25">
      <c r="A11" s="204" t="s">
        <v>11</v>
      </c>
      <c r="B11" s="205"/>
      <c r="C11" s="205"/>
      <c r="D11" s="205"/>
      <c r="E11" s="206"/>
    </row>
    <row r="12" spans="1:5" ht="33.75" customHeight="1" x14ac:dyDescent="0.25">
      <c r="A12" s="190" t="s">
        <v>12</v>
      </c>
      <c r="B12" s="191"/>
      <c r="C12" s="6" t="s">
        <v>13</v>
      </c>
      <c r="D12" s="192" t="s">
        <v>145</v>
      </c>
      <c r="E12" s="193"/>
    </row>
    <row r="13" spans="1:5" ht="24.75" customHeight="1" x14ac:dyDescent="0.25">
      <c r="A13" s="194" t="s">
        <v>199</v>
      </c>
      <c r="B13" s="195"/>
      <c r="C13" s="7" t="s">
        <v>174</v>
      </c>
      <c r="D13" s="196">
        <v>1</v>
      </c>
      <c r="E13" s="197"/>
    </row>
    <row r="14" spans="1:5" ht="24.75" customHeight="1" x14ac:dyDescent="0.25">
      <c r="A14" s="194" t="s">
        <v>182</v>
      </c>
      <c r="B14" s="195"/>
      <c r="C14" s="7" t="s">
        <v>181</v>
      </c>
      <c r="D14" s="196">
        <v>4</v>
      </c>
      <c r="E14" s="197"/>
    </row>
    <row r="15" spans="1:5" ht="23.25" customHeight="1" x14ac:dyDescent="0.25">
      <c r="A15" s="198" t="s">
        <v>15</v>
      </c>
      <c r="B15" s="199"/>
      <c r="C15" s="199"/>
      <c r="D15" s="199"/>
      <c r="E15" s="200"/>
    </row>
    <row r="16" spans="1:5" x14ac:dyDescent="0.25">
      <c r="A16" s="201" t="s">
        <v>16</v>
      </c>
      <c r="B16" s="202"/>
      <c r="C16" s="202"/>
      <c r="D16" s="202"/>
      <c r="E16" s="203"/>
    </row>
    <row r="17" spans="1:8" ht="27.75" customHeight="1" x14ac:dyDescent="0.25">
      <c r="A17" s="216" t="s">
        <v>17</v>
      </c>
      <c r="B17" s="217"/>
      <c r="C17" s="217"/>
      <c r="D17" s="218"/>
      <c r="E17" s="52" t="s">
        <v>18</v>
      </c>
      <c r="G17" s="8"/>
    </row>
    <row r="18" spans="1:8" ht="53.45" customHeight="1" x14ac:dyDescent="0.25">
      <c r="A18" s="3">
        <v>1</v>
      </c>
      <c r="B18" s="9" t="s">
        <v>102</v>
      </c>
      <c r="C18" s="196" t="s">
        <v>226</v>
      </c>
      <c r="D18" s="225"/>
      <c r="E18" s="197"/>
    </row>
    <row r="19" spans="1:8" ht="31.5" customHeight="1" x14ac:dyDescent="0.25">
      <c r="A19" s="3">
        <v>2</v>
      </c>
      <c r="B19" s="9" t="s">
        <v>19</v>
      </c>
      <c r="C19" s="196" t="s">
        <v>212</v>
      </c>
      <c r="D19" s="225"/>
      <c r="E19" s="197"/>
      <c r="F19" s="159"/>
    </row>
    <row r="20" spans="1:8" ht="31.5" customHeight="1" x14ac:dyDescent="0.25">
      <c r="A20" s="3">
        <v>3</v>
      </c>
      <c r="B20" s="9" t="s">
        <v>20</v>
      </c>
      <c r="C20" s="226">
        <v>2160</v>
      </c>
      <c r="D20" s="227"/>
      <c r="E20" s="228"/>
    </row>
    <row r="21" spans="1:8" ht="48" customHeight="1" x14ac:dyDescent="0.25">
      <c r="A21" s="3">
        <v>4</v>
      </c>
      <c r="B21" s="9" t="s">
        <v>21</v>
      </c>
      <c r="C21" s="196" t="s">
        <v>200</v>
      </c>
      <c r="D21" s="225"/>
      <c r="E21" s="197"/>
    </row>
    <row r="22" spans="1:8" ht="28.5" customHeight="1" x14ac:dyDescent="0.25">
      <c r="A22" s="3">
        <v>5</v>
      </c>
      <c r="B22" s="10" t="s">
        <v>22</v>
      </c>
      <c r="C22" s="229" t="s">
        <v>195</v>
      </c>
      <c r="D22" s="230"/>
      <c r="E22" s="231"/>
    </row>
    <row r="23" spans="1:8" s="5" customFormat="1" ht="27" customHeight="1" x14ac:dyDescent="0.25">
      <c r="A23" s="213" t="s">
        <v>23</v>
      </c>
      <c r="B23" s="214"/>
      <c r="C23" s="214"/>
      <c r="D23" s="214"/>
      <c r="E23" s="215"/>
    </row>
    <row r="24" spans="1:8" s="5" customFormat="1" ht="22.5" customHeight="1" x14ac:dyDescent="0.25">
      <c r="A24" s="53">
        <v>1</v>
      </c>
      <c r="B24" s="216" t="s">
        <v>24</v>
      </c>
      <c r="C24" s="217"/>
      <c r="D24" s="218"/>
      <c r="E24" s="52" t="s">
        <v>18</v>
      </c>
    </row>
    <row r="25" spans="1:8" ht="26.25" customHeight="1" x14ac:dyDescent="0.25">
      <c r="A25" s="11" t="s">
        <v>2</v>
      </c>
      <c r="B25" s="54" t="s">
        <v>26</v>
      </c>
      <c r="C25" s="219"/>
      <c r="D25" s="220"/>
      <c r="E25" s="69">
        <f>C20</f>
        <v>2160</v>
      </c>
    </row>
    <row r="26" spans="1:8" ht="26.25" customHeight="1" x14ac:dyDescent="0.25">
      <c r="A26" s="12" t="s">
        <v>4</v>
      </c>
      <c r="B26" s="55" t="s">
        <v>27</v>
      </c>
      <c r="C26" s="221" t="s">
        <v>113</v>
      </c>
      <c r="D26" s="222"/>
      <c r="E26" s="70">
        <f>TRUNC((+E25*30%),2)</f>
        <v>648</v>
      </c>
    </row>
    <row r="27" spans="1:8" x14ac:dyDescent="0.25">
      <c r="A27" s="12" t="s">
        <v>6</v>
      </c>
      <c r="B27" s="55" t="s">
        <v>28</v>
      </c>
      <c r="C27" s="223"/>
      <c r="D27" s="224"/>
      <c r="E27" s="70"/>
    </row>
    <row r="28" spans="1:8" x14ac:dyDescent="0.25">
      <c r="A28" s="12" t="s">
        <v>8</v>
      </c>
      <c r="B28" s="55" t="s">
        <v>29</v>
      </c>
      <c r="C28" s="223"/>
      <c r="D28" s="224"/>
      <c r="E28" s="70"/>
      <c r="H28" s="13"/>
    </row>
    <row r="29" spans="1:8" x14ac:dyDescent="0.2">
      <c r="A29" s="12" t="s">
        <v>30</v>
      </c>
      <c r="B29" s="55" t="s">
        <v>31</v>
      </c>
      <c r="C29" s="246"/>
      <c r="D29" s="224"/>
      <c r="E29" s="70"/>
      <c r="F29" s="56"/>
    </row>
    <row r="30" spans="1:8" x14ac:dyDescent="0.25">
      <c r="A30" s="247" t="s">
        <v>34</v>
      </c>
      <c r="B30" s="248"/>
      <c r="C30" s="248"/>
      <c r="D30" s="249"/>
      <c r="E30" s="68">
        <f>SUM(E25:E29)</f>
        <v>2808</v>
      </c>
    </row>
    <row r="31" spans="1:8" s="5" customFormat="1" ht="25.5" customHeight="1" x14ac:dyDescent="0.25">
      <c r="A31" s="250" t="s">
        <v>35</v>
      </c>
      <c r="B31" s="251"/>
      <c r="C31" s="251"/>
      <c r="D31" s="252"/>
      <c r="E31" s="68">
        <f>SUM(E30:E30)</f>
        <v>2808</v>
      </c>
    </row>
    <row r="32" spans="1:8" s="5" customFormat="1" ht="25.5" customHeight="1" x14ac:dyDescent="0.25">
      <c r="A32" s="213" t="s">
        <v>36</v>
      </c>
      <c r="B32" s="214"/>
      <c r="C32" s="214"/>
      <c r="D32" s="214"/>
      <c r="E32" s="215"/>
    </row>
    <row r="33" spans="1:14" s="5" customFormat="1" ht="25.5" customHeight="1" x14ac:dyDescent="0.25">
      <c r="A33" s="15"/>
      <c r="B33" s="253" t="s">
        <v>37</v>
      </c>
      <c r="C33" s="253"/>
      <c r="D33" s="253"/>
      <c r="E33" s="254"/>
    </row>
    <row r="34" spans="1:14" s="5" customFormat="1" ht="25.5" customHeight="1" x14ac:dyDescent="0.25">
      <c r="A34" s="53" t="s">
        <v>38</v>
      </c>
      <c r="B34" s="216" t="s">
        <v>39</v>
      </c>
      <c r="C34" s="217"/>
      <c r="D34" s="218"/>
      <c r="E34" s="52" t="s">
        <v>18</v>
      </c>
      <c r="G34" s="16"/>
    </row>
    <row r="35" spans="1:14" s="5" customFormat="1" ht="25.5" customHeight="1" x14ac:dyDescent="0.25">
      <c r="A35" s="17" t="s">
        <v>2</v>
      </c>
      <c r="B35" s="18" t="s">
        <v>140</v>
      </c>
      <c r="C35" s="19"/>
      <c r="D35" s="74">
        <f>(1/12)</f>
        <v>8.3333000000000004E-2</v>
      </c>
      <c r="E35" s="68">
        <f>TRUNC($E$31*D35,2)</f>
        <v>233.99</v>
      </c>
    </row>
    <row r="36" spans="1:14" s="5" customFormat="1" ht="25.5" customHeight="1" x14ac:dyDescent="0.25">
      <c r="A36" s="17" t="s">
        <v>4</v>
      </c>
      <c r="B36" s="232" t="s">
        <v>139</v>
      </c>
      <c r="C36" s="233"/>
      <c r="D36" s="72">
        <v>0.121</v>
      </c>
      <c r="E36" s="68">
        <f>TRUNC($E$31*D36,2)</f>
        <v>339.76</v>
      </c>
    </row>
    <row r="37" spans="1:14" s="5" customFormat="1" ht="25.5" customHeight="1" x14ac:dyDescent="0.25">
      <c r="A37" s="234" t="s">
        <v>34</v>
      </c>
      <c r="B37" s="235"/>
      <c r="C37" s="236"/>
      <c r="D37" s="73">
        <f>SUM(D35:D36)</f>
        <v>0.20433000000000001</v>
      </c>
      <c r="E37" s="68">
        <f>SUM(E35:E36)</f>
        <v>573.75</v>
      </c>
      <c r="N37" s="323"/>
    </row>
    <row r="38" spans="1:14" s="5" customFormat="1" ht="25.5" customHeight="1" thickBot="1" x14ac:dyDescent="0.3">
      <c r="A38" s="237" t="s">
        <v>40</v>
      </c>
      <c r="B38" s="238"/>
      <c r="C38" s="238"/>
      <c r="D38" s="239"/>
      <c r="E38" s="75">
        <f>SUM(E37:E37)</f>
        <v>573.75</v>
      </c>
    </row>
    <row r="39" spans="1:14" s="5" customFormat="1" ht="25.5" customHeight="1" thickTop="1" thickBot="1" x14ac:dyDescent="0.3">
      <c r="A39" s="240" t="s">
        <v>41</v>
      </c>
      <c r="B39" s="240"/>
      <c r="C39" s="241"/>
      <c r="D39" s="115" t="s">
        <v>42</v>
      </c>
      <c r="E39" s="78">
        <f>E31</f>
        <v>2808</v>
      </c>
    </row>
    <row r="40" spans="1:14" s="5" customFormat="1" ht="22.5" customHeight="1" thickTop="1" thickBot="1" x14ac:dyDescent="0.3">
      <c r="A40" s="242"/>
      <c r="B40" s="242"/>
      <c r="C40" s="243"/>
      <c r="D40" s="115" t="s">
        <v>43</v>
      </c>
      <c r="E40" s="79">
        <f>E38</f>
        <v>573.75</v>
      </c>
    </row>
    <row r="41" spans="1:14" s="5" customFormat="1" ht="22.5" customHeight="1" thickTop="1" x14ac:dyDescent="0.25">
      <c r="A41" s="242"/>
      <c r="B41" s="242"/>
      <c r="C41" s="243"/>
      <c r="D41" s="77" t="s">
        <v>34</v>
      </c>
      <c r="E41" s="80">
        <f>SUM(E39:E40)</f>
        <v>3381.75</v>
      </c>
    </row>
    <row r="42" spans="1:14" s="5" customFormat="1" ht="42" customHeight="1" x14ac:dyDescent="0.25">
      <c r="A42" s="244" t="s">
        <v>141</v>
      </c>
      <c r="B42" s="245"/>
      <c r="C42" s="245"/>
      <c r="D42" s="245"/>
      <c r="E42" s="245"/>
      <c r="F42" s="20"/>
    </row>
    <row r="43" spans="1:14" s="5" customFormat="1" ht="22.5" customHeight="1" x14ac:dyDescent="0.25">
      <c r="A43" s="53" t="s">
        <v>44</v>
      </c>
      <c r="B43" s="216" t="s">
        <v>45</v>
      </c>
      <c r="C43" s="217"/>
      <c r="D43" s="218"/>
      <c r="E43" s="52" t="s">
        <v>18</v>
      </c>
      <c r="F43" s="20"/>
    </row>
    <row r="44" spans="1:14" s="5" customFormat="1" ht="22.5" customHeight="1" x14ac:dyDescent="0.25">
      <c r="A44" s="1" t="s">
        <v>2</v>
      </c>
      <c r="B44" s="255" t="s">
        <v>14</v>
      </c>
      <c r="C44" s="256"/>
      <c r="D44" s="22">
        <v>0.2</v>
      </c>
      <c r="E44" s="68">
        <f t="shared" ref="E44:E51" si="0">TRUNC($E$41*D44,2)</f>
        <v>676.35</v>
      </c>
      <c r="F44" s="20"/>
    </row>
    <row r="45" spans="1:14" s="5" customFormat="1" ht="22.5" customHeight="1" x14ac:dyDescent="0.25">
      <c r="A45" s="1" t="s">
        <v>4</v>
      </c>
      <c r="B45" s="255" t="s">
        <v>46</v>
      </c>
      <c r="C45" s="256"/>
      <c r="D45" s="88">
        <v>2.5000000000000001E-2</v>
      </c>
      <c r="E45" s="68">
        <f t="shared" si="0"/>
        <v>84.54</v>
      </c>
      <c r="F45" s="21"/>
    </row>
    <row r="46" spans="1:14" s="5" customFormat="1" ht="22.5" customHeight="1" x14ac:dyDescent="0.25">
      <c r="A46" s="132" t="s">
        <v>6</v>
      </c>
      <c r="B46" s="263" t="s">
        <v>114</v>
      </c>
      <c r="C46" s="264"/>
      <c r="D46" s="133"/>
      <c r="E46" s="134">
        <f t="shared" si="0"/>
        <v>0</v>
      </c>
    </row>
    <row r="47" spans="1:14" s="5" customFormat="1" ht="22.5" customHeight="1" x14ac:dyDescent="0.25">
      <c r="A47" s="1" t="s">
        <v>8</v>
      </c>
      <c r="B47" s="255" t="s">
        <v>47</v>
      </c>
      <c r="C47" s="256"/>
      <c r="D47" s="88">
        <v>1.4999999999999999E-2</v>
      </c>
      <c r="E47" s="68">
        <f t="shared" si="0"/>
        <v>50.72</v>
      </c>
      <c r="F47" s="20"/>
    </row>
    <row r="48" spans="1:14" s="5" customFormat="1" ht="22.5" customHeight="1" x14ac:dyDescent="0.25">
      <c r="A48" s="1" t="s">
        <v>30</v>
      </c>
      <c r="B48" s="255" t="s">
        <v>48</v>
      </c>
      <c r="C48" s="256"/>
      <c r="D48" s="88">
        <v>0.01</v>
      </c>
      <c r="E48" s="68">
        <f t="shared" si="0"/>
        <v>33.81</v>
      </c>
      <c r="F48" s="23"/>
    </row>
    <row r="49" spans="1:5" s="5" customFormat="1" ht="22.5" customHeight="1" x14ac:dyDescent="0.25">
      <c r="A49" s="1" t="s">
        <v>32</v>
      </c>
      <c r="B49" s="255" t="s">
        <v>49</v>
      </c>
      <c r="C49" s="256"/>
      <c r="D49" s="88">
        <v>6.0000000000000001E-3</v>
      </c>
      <c r="E49" s="68">
        <f t="shared" si="0"/>
        <v>20.29</v>
      </c>
    </row>
    <row r="50" spans="1:5" s="5" customFormat="1" ht="22.5" customHeight="1" x14ac:dyDescent="0.25">
      <c r="A50" s="1" t="s">
        <v>33</v>
      </c>
      <c r="B50" s="255" t="s">
        <v>50</v>
      </c>
      <c r="C50" s="256"/>
      <c r="D50" s="88">
        <v>2E-3</v>
      </c>
      <c r="E50" s="68">
        <f t="shared" si="0"/>
        <v>6.76</v>
      </c>
    </row>
    <row r="51" spans="1:5" s="5" customFormat="1" ht="22.5" customHeight="1" x14ac:dyDescent="0.25">
      <c r="A51" s="1" t="s">
        <v>51</v>
      </c>
      <c r="B51" s="255" t="s">
        <v>52</v>
      </c>
      <c r="C51" s="256"/>
      <c r="D51" s="88">
        <v>0.08</v>
      </c>
      <c r="E51" s="68">
        <f t="shared" si="0"/>
        <v>270.54000000000002</v>
      </c>
    </row>
    <row r="52" spans="1:5" s="5" customFormat="1" ht="22.5" customHeight="1" x14ac:dyDescent="0.25">
      <c r="A52" s="257" t="s">
        <v>34</v>
      </c>
      <c r="B52" s="258"/>
      <c r="C52" s="259"/>
      <c r="D52" s="81">
        <f>SUM(D44:D51)</f>
        <v>0.33800000000000002</v>
      </c>
      <c r="E52" s="82">
        <f>SUM(E44:E51)</f>
        <v>1143.01</v>
      </c>
    </row>
    <row r="53" spans="1:5" s="5" customFormat="1" ht="25.5" customHeight="1" x14ac:dyDescent="0.25">
      <c r="A53" s="15"/>
      <c r="B53" s="253" t="s">
        <v>122</v>
      </c>
      <c r="C53" s="253"/>
      <c r="D53" s="253"/>
      <c r="E53" s="254"/>
    </row>
    <row r="54" spans="1:5" ht="25.5" customHeight="1" x14ac:dyDescent="0.25">
      <c r="A54" s="53" t="s">
        <v>53</v>
      </c>
      <c r="B54" s="216" t="s">
        <v>54</v>
      </c>
      <c r="C54" s="217"/>
      <c r="D54" s="218"/>
      <c r="E54" s="52" t="s">
        <v>18</v>
      </c>
    </row>
    <row r="55" spans="1:5" ht="25.5" customHeight="1" x14ac:dyDescent="0.25">
      <c r="A55" s="1" t="s">
        <v>2</v>
      </c>
      <c r="B55" s="260" t="s">
        <v>196</v>
      </c>
      <c r="C55" s="261"/>
      <c r="D55" s="262"/>
      <c r="E55" s="68">
        <f>'Uniforme + Transport. + V. Alim'!C33</f>
        <v>178.4</v>
      </c>
    </row>
    <row r="56" spans="1:5" ht="25.5" customHeight="1" x14ac:dyDescent="0.25">
      <c r="A56" s="1" t="s">
        <v>4</v>
      </c>
      <c r="B56" s="260" t="s">
        <v>197</v>
      </c>
      <c r="C56" s="261"/>
      <c r="D56" s="262"/>
      <c r="E56" s="68">
        <f>'Uniforme + Transport. + V. Alim'!$C$39</f>
        <v>525</v>
      </c>
    </row>
    <row r="57" spans="1:5" ht="25.5" customHeight="1" x14ac:dyDescent="0.25">
      <c r="A57" s="1" t="s">
        <v>6</v>
      </c>
      <c r="B57" s="284" t="s">
        <v>214</v>
      </c>
      <c r="C57" s="284"/>
      <c r="D57" s="284"/>
      <c r="E57" s="68">
        <f>TRUNC((E25/12),2)</f>
        <v>180</v>
      </c>
    </row>
    <row r="58" spans="1:5" ht="25.5" customHeight="1" x14ac:dyDescent="0.25">
      <c r="A58" s="1" t="s">
        <v>8</v>
      </c>
      <c r="B58" s="284" t="s">
        <v>215</v>
      </c>
      <c r="C58" s="284"/>
      <c r="D58" s="284"/>
      <c r="E58" s="68">
        <f>TRUNC((E25/12)*2,2)</f>
        <v>360</v>
      </c>
    </row>
    <row r="59" spans="1:5" s="5" customFormat="1" ht="25.5" customHeight="1" x14ac:dyDescent="0.25">
      <c r="A59" s="234" t="s">
        <v>55</v>
      </c>
      <c r="B59" s="235"/>
      <c r="C59" s="235"/>
      <c r="D59" s="236"/>
      <c r="E59" s="82">
        <f>SUM(E55:E58)</f>
        <v>1243.4000000000001</v>
      </c>
    </row>
    <row r="60" spans="1:5" s="5" customFormat="1" ht="25.5" customHeight="1" x14ac:dyDescent="0.25">
      <c r="A60" s="265" t="s">
        <v>56</v>
      </c>
      <c r="B60" s="265"/>
      <c r="C60" s="265"/>
      <c r="D60" s="265"/>
      <c r="E60" s="266"/>
    </row>
    <row r="61" spans="1:5" s="5" customFormat="1" ht="25.5" customHeight="1" x14ac:dyDescent="0.25">
      <c r="A61" s="24">
        <v>2</v>
      </c>
      <c r="B61" s="267" t="s">
        <v>57</v>
      </c>
      <c r="C61" s="268"/>
      <c r="D61" s="269"/>
      <c r="E61" s="84" t="s">
        <v>18</v>
      </c>
    </row>
    <row r="62" spans="1:5" s="5" customFormat="1" ht="25.5" customHeight="1" x14ac:dyDescent="0.25">
      <c r="A62" s="24" t="s">
        <v>38</v>
      </c>
      <c r="B62" s="57" t="s">
        <v>39</v>
      </c>
      <c r="C62" s="58"/>
      <c r="D62" s="59"/>
      <c r="E62" s="85">
        <f>E38</f>
        <v>573.75</v>
      </c>
    </row>
    <row r="63" spans="1:5" s="5" customFormat="1" ht="25.5" customHeight="1" x14ac:dyDescent="0.25">
      <c r="A63" s="24" t="s">
        <v>44</v>
      </c>
      <c r="B63" s="57" t="s">
        <v>45</v>
      </c>
      <c r="C63" s="58"/>
      <c r="D63" s="59"/>
      <c r="E63" s="85">
        <f>E52</f>
        <v>1143.01</v>
      </c>
    </row>
    <row r="64" spans="1:5" s="5" customFormat="1" ht="25.5" customHeight="1" x14ac:dyDescent="0.25">
      <c r="A64" s="24" t="s">
        <v>53</v>
      </c>
      <c r="B64" s="57" t="s">
        <v>54</v>
      </c>
      <c r="C64" s="58"/>
      <c r="D64" s="59"/>
      <c r="E64" s="85">
        <f>E59</f>
        <v>1243.4000000000001</v>
      </c>
    </row>
    <row r="65" spans="1:8" s="5" customFormat="1" ht="25.5" customHeight="1" x14ac:dyDescent="0.25">
      <c r="A65" s="270" t="s">
        <v>34</v>
      </c>
      <c r="B65" s="271"/>
      <c r="C65" s="271"/>
      <c r="D65" s="272"/>
      <c r="E65" s="86">
        <f>SUM(E62:E64)</f>
        <v>2960.16</v>
      </c>
    </row>
    <row r="66" spans="1:8" s="5" customFormat="1" ht="25.5" customHeight="1" x14ac:dyDescent="0.25">
      <c r="A66" s="213" t="s">
        <v>58</v>
      </c>
      <c r="B66" s="214"/>
      <c r="C66" s="214"/>
      <c r="D66" s="214"/>
      <c r="E66" s="215"/>
      <c r="H66" s="26"/>
    </row>
    <row r="67" spans="1:8" s="5" customFormat="1" ht="25.5" customHeight="1" x14ac:dyDescent="0.25">
      <c r="A67" s="33">
        <v>3</v>
      </c>
      <c r="B67" s="216" t="s">
        <v>59</v>
      </c>
      <c r="C67" s="273"/>
      <c r="D67" s="274"/>
      <c r="E67" s="52" t="s">
        <v>18</v>
      </c>
      <c r="H67" s="27"/>
    </row>
    <row r="68" spans="1:8" s="5" customFormat="1" ht="25.5" customHeight="1" x14ac:dyDescent="0.25">
      <c r="A68" s="1" t="s">
        <v>2</v>
      </c>
      <c r="B68" s="260" t="s">
        <v>60</v>
      </c>
      <c r="C68" s="262"/>
      <c r="D68" s="74">
        <f>((1/12)*5%)</f>
        <v>4.1669999999999997E-3</v>
      </c>
      <c r="E68" s="90">
        <f>TRUNC(($E$31+$E$65)*D68,2)</f>
        <v>24.03</v>
      </c>
    </row>
    <row r="69" spans="1:8" s="5" customFormat="1" ht="25.5" customHeight="1" x14ac:dyDescent="0.25">
      <c r="A69" s="1" t="s">
        <v>4</v>
      </c>
      <c r="B69" s="260" t="s">
        <v>115</v>
      </c>
      <c r="C69" s="262"/>
      <c r="D69" s="89">
        <f>+D51</f>
        <v>0.08</v>
      </c>
      <c r="E69" s="90">
        <f>TRUNC(+E68*D69,2)</f>
        <v>1.92</v>
      </c>
    </row>
    <row r="70" spans="1:8" s="5" customFormat="1" ht="25.5" customHeight="1" x14ac:dyDescent="0.25">
      <c r="A70" s="1" t="s">
        <v>6</v>
      </c>
      <c r="B70" s="260" t="s">
        <v>142</v>
      </c>
      <c r="C70" s="262"/>
      <c r="D70" s="74">
        <v>0.02</v>
      </c>
      <c r="E70" s="90">
        <f>TRUNC(($E$31)*D70,2)</f>
        <v>56.16</v>
      </c>
    </row>
    <row r="71" spans="1:8" s="5" customFormat="1" ht="25.5" customHeight="1" x14ac:dyDescent="0.25">
      <c r="A71" s="1" t="s">
        <v>8</v>
      </c>
      <c r="B71" s="295" t="s">
        <v>61</v>
      </c>
      <c r="C71" s="296"/>
      <c r="D71" s="89">
        <f>((7/30)/12)*100%</f>
        <v>1.9439999999999999E-2</v>
      </c>
      <c r="E71" s="90">
        <f>TRUNC(($E$31+$E$65)*D71,2)</f>
        <v>112.13</v>
      </c>
    </row>
    <row r="72" spans="1:8" s="5" customFormat="1" ht="38.25" customHeight="1" x14ac:dyDescent="0.25">
      <c r="A72" s="1" t="s">
        <v>30</v>
      </c>
      <c r="B72" s="260" t="s">
        <v>103</v>
      </c>
      <c r="C72" s="262"/>
      <c r="D72" s="89">
        <f>+D52</f>
        <v>0.33800000000000002</v>
      </c>
      <c r="E72" s="90">
        <f>TRUNC(+E71*D72,2)</f>
        <v>37.89</v>
      </c>
    </row>
    <row r="73" spans="1:8" s="5" customFormat="1" ht="25.5" customHeight="1" x14ac:dyDescent="0.25">
      <c r="A73" s="1" t="s">
        <v>32</v>
      </c>
      <c r="B73" s="297" t="s">
        <v>143</v>
      </c>
      <c r="C73" s="298"/>
      <c r="D73" s="87">
        <v>0.02</v>
      </c>
      <c r="E73" s="90">
        <f>TRUNC(($E$31)*D73,2)</f>
        <v>56.16</v>
      </c>
    </row>
    <row r="74" spans="1:8" s="5" customFormat="1" ht="16.149999999999999" customHeight="1" thickBot="1" x14ac:dyDescent="0.3">
      <c r="A74" s="237" t="s">
        <v>34</v>
      </c>
      <c r="B74" s="238"/>
      <c r="C74" s="238"/>
      <c r="D74" s="239"/>
      <c r="E74" s="91">
        <f>SUM(E68:E73)</f>
        <v>288.29000000000002</v>
      </c>
    </row>
    <row r="75" spans="1:8" s="5" customFormat="1" ht="22.5" customHeight="1" thickTop="1" thickBot="1" x14ac:dyDescent="0.3">
      <c r="A75" s="275" t="s">
        <v>62</v>
      </c>
      <c r="B75" s="276"/>
      <c r="C75" s="277"/>
      <c r="D75" s="115" t="s">
        <v>42</v>
      </c>
      <c r="E75" s="76">
        <f>E31</f>
        <v>2808</v>
      </c>
    </row>
    <row r="76" spans="1:8" s="5" customFormat="1" ht="22.5" customHeight="1" thickTop="1" thickBot="1" x14ac:dyDescent="0.3">
      <c r="A76" s="278"/>
      <c r="B76" s="279"/>
      <c r="C76" s="280"/>
      <c r="D76" s="115" t="s">
        <v>63</v>
      </c>
      <c r="E76" s="76">
        <f>E65</f>
        <v>2960.16</v>
      </c>
    </row>
    <row r="77" spans="1:8" s="5" customFormat="1" ht="22.5" customHeight="1" thickTop="1" thickBot="1" x14ac:dyDescent="0.3">
      <c r="A77" s="278"/>
      <c r="B77" s="279"/>
      <c r="C77" s="280"/>
      <c r="D77" s="115" t="s">
        <v>64</v>
      </c>
      <c r="E77" s="76">
        <f>E74</f>
        <v>288.29000000000002</v>
      </c>
    </row>
    <row r="78" spans="1:8" s="5" customFormat="1" ht="23.25" customHeight="1" thickTop="1" thickBot="1" x14ac:dyDescent="0.3">
      <c r="A78" s="281"/>
      <c r="B78" s="282"/>
      <c r="C78" s="283"/>
      <c r="D78" s="29" t="s">
        <v>55</v>
      </c>
      <c r="E78" s="76">
        <f>SUM(E75:E77)</f>
        <v>6056.45</v>
      </c>
    </row>
    <row r="79" spans="1:8" s="5" customFormat="1" ht="23.25" customHeight="1" thickTop="1" x14ac:dyDescent="0.25">
      <c r="A79" s="285" t="s">
        <v>65</v>
      </c>
      <c r="B79" s="286"/>
      <c r="C79" s="286"/>
      <c r="D79" s="287"/>
      <c r="E79" s="116" t="s">
        <v>25</v>
      </c>
    </row>
    <row r="80" spans="1:8" s="5" customFormat="1" ht="26.25" customHeight="1" x14ac:dyDescent="0.25">
      <c r="A80" s="288" t="s">
        <v>116</v>
      </c>
      <c r="B80" s="289"/>
      <c r="C80" s="289"/>
      <c r="D80" s="289"/>
      <c r="E80" s="290"/>
    </row>
    <row r="81" spans="1:5" s="5" customFormat="1" ht="26.25" customHeight="1" x14ac:dyDescent="0.25">
      <c r="A81" s="53" t="s">
        <v>66</v>
      </c>
      <c r="B81" s="291" t="s">
        <v>104</v>
      </c>
      <c r="C81" s="292"/>
      <c r="D81" s="293"/>
      <c r="E81" s="52" t="s">
        <v>18</v>
      </c>
    </row>
    <row r="82" spans="1:5" s="5" customFormat="1" ht="26.25" customHeight="1" x14ac:dyDescent="0.25">
      <c r="A82" s="30" t="s">
        <v>2</v>
      </c>
      <c r="B82" s="294" t="s">
        <v>105</v>
      </c>
      <c r="C82" s="294"/>
      <c r="D82" s="83">
        <f>(( 1+1/3)/12)/12</f>
        <v>9.2599999999999991E-3</v>
      </c>
      <c r="E82" s="90">
        <f>TRUNC(+D82*$E$78,2)</f>
        <v>56.08</v>
      </c>
    </row>
    <row r="83" spans="1:5" s="5" customFormat="1" ht="26.25" customHeight="1" x14ac:dyDescent="0.25">
      <c r="A83" s="31" t="s">
        <v>4</v>
      </c>
      <c r="B83" s="294" t="s">
        <v>106</v>
      </c>
      <c r="C83" s="294"/>
      <c r="D83" s="87">
        <f>((2/30)/12)</f>
        <v>5.5599999999999998E-3</v>
      </c>
      <c r="E83" s="90">
        <f>TRUNC(+D83*$E$78,2)</f>
        <v>33.67</v>
      </c>
    </row>
    <row r="84" spans="1:5" s="5" customFormat="1" ht="26.25" customHeight="1" x14ac:dyDescent="0.25">
      <c r="A84" s="31" t="s">
        <v>6</v>
      </c>
      <c r="B84" s="294" t="s">
        <v>107</v>
      </c>
      <c r="C84" s="294"/>
      <c r="D84" s="83">
        <f>((5/30)/12)*0.02</f>
        <v>2.7999999999999998E-4</v>
      </c>
      <c r="E84" s="90">
        <f>TRUNC(+D84*$E$78,2)</f>
        <v>1.69</v>
      </c>
    </row>
    <row r="85" spans="1:5" s="5" customFormat="1" ht="26.25" customHeight="1" x14ac:dyDescent="0.25">
      <c r="A85" s="31" t="s">
        <v>8</v>
      </c>
      <c r="B85" s="294" t="s">
        <v>108</v>
      </c>
      <c r="C85" s="294"/>
      <c r="D85" s="83">
        <f>((15/30)/12)*0.08</f>
        <v>3.3300000000000001E-3</v>
      </c>
      <c r="E85" s="90">
        <f>TRUNC(+D85*$E$78,2)</f>
        <v>20.16</v>
      </c>
    </row>
    <row r="86" spans="1:5" s="5" customFormat="1" ht="26.25" customHeight="1" x14ac:dyDescent="0.25">
      <c r="A86" s="31" t="s">
        <v>30</v>
      </c>
      <c r="B86" s="294" t="s">
        <v>109</v>
      </c>
      <c r="C86" s="294"/>
      <c r="D86" s="93">
        <f>(4/12)/12*0.02*100/100</f>
        <v>5.5999999999999995E-4</v>
      </c>
      <c r="E86" s="90">
        <f t="shared" ref="E86:E87" si="1">TRUNC(+D86*$E$78,2)</f>
        <v>3.39</v>
      </c>
    </row>
    <row r="87" spans="1:5" s="5" customFormat="1" ht="26.25" customHeight="1" x14ac:dyDescent="0.25">
      <c r="A87" s="31" t="s">
        <v>32</v>
      </c>
      <c r="B87" s="294" t="s">
        <v>110</v>
      </c>
      <c r="C87" s="294"/>
      <c r="D87" s="83">
        <v>0</v>
      </c>
      <c r="E87" s="90">
        <f t="shared" si="1"/>
        <v>0</v>
      </c>
    </row>
    <row r="88" spans="1:5" s="5" customFormat="1" ht="26.25" customHeight="1" x14ac:dyDescent="0.25">
      <c r="A88" s="250" t="s">
        <v>34</v>
      </c>
      <c r="B88" s="251"/>
      <c r="C88" s="252"/>
      <c r="D88" s="92"/>
      <c r="E88" s="82">
        <f>SUM(E82:E87)</f>
        <v>114.99</v>
      </c>
    </row>
    <row r="89" spans="1:5" s="5" customFormat="1" ht="23.25" customHeight="1" x14ac:dyDescent="0.25">
      <c r="A89" s="299" t="s">
        <v>144</v>
      </c>
      <c r="B89" s="300"/>
      <c r="C89" s="300"/>
      <c r="D89" s="300"/>
      <c r="E89" s="301"/>
    </row>
    <row r="90" spans="1:5" s="5" customFormat="1" ht="23.25" customHeight="1" x14ac:dyDescent="0.25">
      <c r="A90" s="53" t="s">
        <v>67</v>
      </c>
      <c r="B90" s="291" t="s">
        <v>117</v>
      </c>
      <c r="C90" s="292"/>
      <c r="D90" s="293"/>
      <c r="E90" s="52" t="s">
        <v>18</v>
      </c>
    </row>
    <row r="91" spans="1:5" s="5" customFormat="1" ht="59.25" customHeight="1" x14ac:dyDescent="0.25">
      <c r="A91" s="32" t="s">
        <v>2</v>
      </c>
      <c r="B91" s="260" t="s">
        <v>118</v>
      </c>
      <c r="C91" s="262"/>
      <c r="D91" s="22"/>
      <c r="E91" s="94">
        <v>0</v>
      </c>
    </row>
    <row r="92" spans="1:5" s="5" customFormat="1" ht="15.6" customHeight="1" x14ac:dyDescent="0.25">
      <c r="A92" s="250" t="s">
        <v>34</v>
      </c>
      <c r="B92" s="251"/>
      <c r="C92" s="252"/>
      <c r="D92" s="92"/>
      <c r="E92" s="82">
        <f>SUM(E91)</f>
        <v>0</v>
      </c>
    </row>
    <row r="93" spans="1:5" s="5" customFormat="1" ht="20.25" customHeight="1" x14ac:dyDescent="0.25">
      <c r="A93" s="302" t="s">
        <v>68</v>
      </c>
      <c r="B93" s="265"/>
      <c r="C93" s="265"/>
      <c r="D93" s="265"/>
      <c r="E93" s="266"/>
    </row>
    <row r="94" spans="1:5" s="5" customFormat="1" x14ac:dyDescent="0.25">
      <c r="A94" s="24">
        <v>4</v>
      </c>
      <c r="B94" s="267" t="s">
        <v>69</v>
      </c>
      <c r="C94" s="268"/>
      <c r="D94" s="269"/>
      <c r="E94" s="25" t="s">
        <v>18</v>
      </c>
    </row>
    <row r="95" spans="1:5" s="5" customFormat="1" ht="31.15" customHeight="1" x14ac:dyDescent="0.25">
      <c r="A95" s="24" t="s">
        <v>66</v>
      </c>
      <c r="B95" s="57" t="s">
        <v>104</v>
      </c>
      <c r="C95" s="58"/>
      <c r="D95" s="59"/>
      <c r="E95" s="85">
        <f>+E88</f>
        <v>114.99</v>
      </c>
    </row>
    <row r="96" spans="1:5" s="5" customFormat="1" x14ac:dyDescent="0.25">
      <c r="A96" s="24" t="s">
        <v>67</v>
      </c>
      <c r="B96" s="57" t="s">
        <v>117</v>
      </c>
      <c r="C96" s="58"/>
      <c r="D96" s="59"/>
      <c r="E96" s="82">
        <f>+E92</f>
        <v>0</v>
      </c>
    </row>
    <row r="97" spans="1:6" s="5" customFormat="1" ht="15" customHeight="1" x14ac:dyDescent="0.25">
      <c r="A97" s="60"/>
      <c r="B97" s="271" t="s">
        <v>34</v>
      </c>
      <c r="C97" s="271"/>
      <c r="D97" s="272"/>
      <c r="E97" s="86">
        <f>SUM(E95:E96)</f>
        <v>114.99</v>
      </c>
    </row>
    <row r="98" spans="1:6" s="5" customFormat="1" ht="25.5" customHeight="1" x14ac:dyDescent="0.25">
      <c r="A98" s="250" t="s">
        <v>70</v>
      </c>
      <c r="B98" s="251"/>
      <c r="C98" s="251"/>
      <c r="D98" s="252"/>
      <c r="E98" s="82">
        <f>SUM(E97:E97)</f>
        <v>114.99</v>
      </c>
    </row>
    <row r="99" spans="1:6" s="5" customFormat="1" x14ac:dyDescent="0.25">
      <c r="A99" s="213" t="s">
        <v>71</v>
      </c>
      <c r="B99" s="214"/>
      <c r="C99" s="214"/>
      <c r="D99" s="215"/>
      <c r="E99" s="71"/>
    </row>
    <row r="100" spans="1:6" s="5" customFormat="1" x14ac:dyDescent="0.25">
      <c r="A100" s="33">
        <v>5</v>
      </c>
      <c r="B100" s="216" t="s">
        <v>72</v>
      </c>
      <c r="C100" s="217"/>
      <c r="D100" s="218"/>
      <c r="E100" s="52" t="s">
        <v>18</v>
      </c>
    </row>
    <row r="101" spans="1:6" s="5" customFormat="1" ht="25.5" customHeight="1" x14ac:dyDescent="0.25">
      <c r="A101" s="1" t="s">
        <v>2</v>
      </c>
      <c r="B101" s="307" t="s">
        <v>198</v>
      </c>
      <c r="C101" s="308"/>
      <c r="D101" s="309"/>
      <c r="E101" s="90" cm="1">
        <f t="array" ref="E101:F101">'Uniforme + Transport. + V. Alim'!$E$12:$F$12</f>
        <v>62.51</v>
      </c>
      <c r="F101" s="5">
        <v>0</v>
      </c>
    </row>
    <row r="102" spans="1:6" s="5" customFormat="1" ht="16.149999999999999" customHeight="1" thickBot="1" x14ac:dyDescent="0.3">
      <c r="A102" s="237" t="s">
        <v>73</v>
      </c>
      <c r="B102" s="238"/>
      <c r="C102" s="238"/>
      <c r="D102" s="239"/>
      <c r="E102" s="82">
        <f>SUM(E101:E101)</f>
        <v>62.51</v>
      </c>
      <c r="F102" s="20"/>
    </row>
    <row r="103" spans="1:6" s="5" customFormat="1" ht="22.5" customHeight="1" thickTop="1" thickBot="1" x14ac:dyDescent="0.3">
      <c r="A103" s="275" t="s">
        <v>74</v>
      </c>
      <c r="B103" s="276"/>
      <c r="C103" s="277"/>
      <c r="D103" s="115" t="s">
        <v>42</v>
      </c>
      <c r="E103" s="76">
        <f>E31</f>
        <v>2808</v>
      </c>
    </row>
    <row r="104" spans="1:6" s="5" customFormat="1" ht="22.5" customHeight="1" thickTop="1" thickBot="1" x14ac:dyDescent="0.3">
      <c r="A104" s="278"/>
      <c r="B104" s="279"/>
      <c r="C104" s="280"/>
      <c r="D104" s="115" t="s">
        <v>63</v>
      </c>
      <c r="E104" s="76">
        <f>E65</f>
        <v>2960.16</v>
      </c>
    </row>
    <row r="105" spans="1:6" s="5" customFormat="1" ht="22.5" customHeight="1" thickTop="1" thickBot="1" x14ac:dyDescent="0.3">
      <c r="A105" s="278"/>
      <c r="B105" s="279"/>
      <c r="C105" s="280"/>
      <c r="D105" s="115" t="s">
        <v>64</v>
      </c>
      <c r="E105" s="76">
        <f>E74</f>
        <v>288.29000000000002</v>
      </c>
    </row>
    <row r="106" spans="1:6" s="5" customFormat="1" ht="22.5" customHeight="1" thickTop="1" thickBot="1" x14ac:dyDescent="0.3">
      <c r="A106" s="278"/>
      <c r="B106" s="279"/>
      <c r="C106" s="280"/>
      <c r="D106" s="115" t="s">
        <v>75</v>
      </c>
      <c r="E106" s="76">
        <f>E98</f>
        <v>114.99</v>
      </c>
    </row>
    <row r="107" spans="1:6" s="5" customFormat="1" ht="22.5" customHeight="1" thickTop="1" thickBot="1" x14ac:dyDescent="0.3">
      <c r="A107" s="278"/>
      <c r="B107" s="279"/>
      <c r="C107" s="280"/>
      <c r="D107" s="115" t="s">
        <v>76</v>
      </c>
      <c r="E107" s="76">
        <f>E102</f>
        <v>62.51</v>
      </c>
    </row>
    <row r="108" spans="1:6" s="5" customFormat="1" ht="22.5" customHeight="1" thickTop="1" thickBot="1" x14ac:dyDescent="0.3">
      <c r="A108" s="281"/>
      <c r="B108" s="282"/>
      <c r="C108" s="283"/>
      <c r="D108" s="29" t="s">
        <v>55</v>
      </c>
      <c r="E108" s="76">
        <f>SUM(E103:E107)</f>
        <v>6233.95</v>
      </c>
    </row>
    <row r="109" spans="1:6" s="5" customFormat="1" ht="13.5" thickTop="1" x14ac:dyDescent="0.25">
      <c r="A109" s="137" t="s">
        <v>77</v>
      </c>
      <c r="B109" s="138"/>
      <c r="C109" s="138" t="s">
        <v>78</v>
      </c>
      <c r="D109" s="139" t="s">
        <v>79</v>
      </c>
      <c r="E109" s="71"/>
    </row>
    <row r="110" spans="1:6" s="5" customFormat="1" x14ac:dyDescent="0.25">
      <c r="A110" s="53">
        <v>6</v>
      </c>
      <c r="B110" s="216" t="s">
        <v>80</v>
      </c>
      <c r="C110" s="217"/>
      <c r="D110" s="218"/>
      <c r="E110" s="52" t="s">
        <v>18</v>
      </c>
    </row>
    <row r="111" spans="1:6" s="5" customFormat="1" ht="31.15" customHeight="1" x14ac:dyDescent="0.25">
      <c r="A111" s="135" t="s">
        <v>2</v>
      </c>
      <c r="B111" s="136" t="s">
        <v>81</v>
      </c>
      <c r="C111" s="303"/>
      <c r="D111" s="304"/>
      <c r="E111" s="134">
        <f>TRUNC(+E108*C111,2)</f>
        <v>0</v>
      </c>
    </row>
    <row r="112" spans="1:6" s="5" customFormat="1" ht="31.9" customHeight="1" thickBot="1" x14ac:dyDescent="0.3">
      <c r="A112" s="135" t="s">
        <v>4</v>
      </c>
      <c r="B112" s="136" t="s">
        <v>82</v>
      </c>
      <c r="C112" s="305"/>
      <c r="D112" s="306"/>
      <c r="E112" s="134">
        <f>TRUNC(C112*(+E108+E111),2)</f>
        <v>0</v>
      </c>
    </row>
    <row r="113" spans="1:5" s="5" customFormat="1" ht="27" customHeight="1" thickBot="1" x14ac:dyDescent="0.3">
      <c r="A113" s="34"/>
      <c r="B113" s="61" t="s">
        <v>83</v>
      </c>
      <c r="C113" s="311" t="s">
        <v>84</v>
      </c>
      <c r="D113" s="312"/>
      <c r="E113" s="107">
        <f>SUM(E111:E112,E108)</f>
        <v>6233.95</v>
      </c>
    </row>
    <row r="114" spans="1:5" s="5" customFormat="1" ht="13.5" thickBot="1" x14ac:dyDescent="0.3">
      <c r="A114" s="35" t="s">
        <v>6</v>
      </c>
      <c r="B114" s="114" t="s">
        <v>85</v>
      </c>
      <c r="C114" s="95">
        <f>(D121*100)</f>
        <v>8.65</v>
      </c>
      <c r="D114" s="96">
        <f>+(100-C114)/100</f>
        <v>0.91349999999999998</v>
      </c>
      <c r="E114" s="108">
        <f>E113/D114</f>
        <v>6824.25</v>
      </c>
    </row>
    <row r="115" spans="1:5" s="5" customFormat="1" ht="15.6" customHeight="1" x14ac:dyDescent="0.25">
      <c r="A115" s="36"/>
      <c r="B115" s="37" t="s">
        <v>86</v>
      </c>
      <c r="C115" s="97"/>
      <c r="D115" s="98"/>
      <c r="E115" s="28"/>
    </row>
    <row r="116" spans="1:5" s="5" customFormat="1" x14ac:dyDescent="0.25">
      <c r="A116" s="36"/>
      <c r="B116" s="38" t="s">
        <v>119</v>
      </c>
      <c r="C116" s="99"/>
      <c r="D116" s="83">
        <v>6.4999999999999997E-3</v>
      </c>
      <c r="E116" s="90">
        <f>+E114*D116</f>
        <v>44.36</v>
      </c>
    </row>
    <row r="117" spans="1:5" s="5" customFormat="1" x14ac:dyDescent="0.25">
      <c r="A117" s="36"/>
      <c r="B117" s="38" t="s">
        <v>120</v>
      </c>
      <c r="C117" s="99"/>
      <c r="D117" s="83">
        <v>0.03</v>
      </c>
      <c r="E117" s="90">
        <f>+E114*D117</f>
        <v>204.73</v>
      </c>
    </row>
    <row r="118" spans="1:5" s="5" customFormat="1" x14ac:dyDescent="0.25">
      <c r="A118" s="36"/>
      <c r="B118" s="39" t="s">
        <v>87</v>
      </c>
      <c r="C118" s="100"/>
      <c r="D118" s="101"/>
      <c r="E118" s="90"/>
    </row>
    <row r="119" spans="1:5" s="5" customFormat="1" x14ac:dyDescent="0.25">
      <c r="A119" s="36"/>
      <c r="B119" s="39" t="s">
        <v>88</v>
      </c>
      <c r="C119" s="100"/>
      <c r="D119" s="102"/>
      <c r="E119" s="90"/>
    </row>
    <row r="120" spans="1:5" s="5" customFormat="1" x14ac:dyDescent="0.25">
      <c r="A120" s="36"/>
      <c r="B120" s="40" t="s">
        <v>121</v>
      </c>
      <c r="C120" s="103"/>
      <c r="D120" s="104">
        <v>0.05</v>
      </c>
      <c r="E120" s="109">
        <f>+E114*D120</f>
        <v>341.21</v>
      </c>
    </row>
    <row r="121" spans="1:5" s="5" customFormat="1" x14ac:dyDescent="0.25">
      <c r="A121" s="41"/>
      <c r="B121" s="42" t="s">
        <v>89</v>
      </c>
      <c r="C121" s="105"/>
      <c r="D121" s="106">
        <f>SUM(D116:D120)</f>
        <v>8.6499999999999994E-2</v>
      </c>
      <c r="E121" s="110">
        <f>SUM(E116:E120)</f>
        <v>590.29999999999995</v>
      </c>
    </row>
    <row r="122" spans="1:5" s="5" customFormat="1" ht="15.6" customHeight="1" x14ac:dyDescent="0.25">
      <c r="A122" s="257" t="s">
        <v>90</v>
      </c>
      <c r="B122" s="258"/>
      <c r="C122" s="258"/>
      <c r="D122" s="259"/>
      <c r="E122" s="111">
        <f>E111+E112+E121</f>
        <v>590.29999999999995</v>
      </c>
    </row>
    <row r="123" spans="1:5" s="5" customFormat="1" ht="25.5" customHeight="1" x14ac:dyDescent="0.25">
      <c r="A123" s="250" t="s">
        <v>91</v>
      </c>
      <c r="B123" s="251"/>
      <c r="C123" s="251"/>
      <c r="D123" s="252"/>
      <c r="E123" s="82">
        <f>SUM(E122:E122)</f>
        <v>590.29999999999995</v>
      </c>
    </row>
    <row r="124" spans="1:5" s="5" customFormat="1" ht="15.6" customHeight="1" x14ac:dyDescent="0.25">
      <c r="A124" s="250" t="s">
        <v>92</v>
      </c>
      <c r="B124" s="251"/>
      <c r="C124" s="251"/>
      <c r="D124" s="251"/>
      <c r="E124" s="252"/>
    </row>
    <row r="125" spans="1:5" s="5" customFormat="1" ht="15.6" customHeight="1" x14ac:dyDescent="0.25">
      <c r="A125" s="250" t="s">
        <v>93</v>
      </c>
      <c r="B125" s="251"/>
      <c r="C125" s="251"/>
      <c r="D125" s="252"/>
      <c r="E125" s="43" t="s">
        <v>18</v>
      </c>
    </row>
    <row r="126" spans="1:5" s="5" customFormat="1" x14ac:dyDescent="0.25">
      <c r="A126" s="33" t="s">
        <v>2</v>
      </c>
      <c r="B126" s="260" t="s">
        <v>94</v>
      </c>
      <c r="C126" s="261"/>
      <c r="D126" s="262"/>
      <c r="E126" s="90">
        <f>E31</f>
        <v>2808</v>
      </c>
    </row>
    <row r="127" spans="1:5" s="5" customFormat="1" ht="15.6" customHeight="1" x14ac:dyDescent="0.25">
      <c r="A127" s="33" t="s">
        <v>4</v>
      </c>
      <c r="B127" s="260" t="s">
        <v>95</v>
      </c>
      <c r="C127" s="261"/>
      <c r="D127" s="262"/>
      <c r="E127" s="90">
        <f>+E65</f>
        <v>2960.16</v>
      </c>
    </row>
    <row r="128" spans="1:5" s="5" customFormat="1" x14ac:dyDescent="0.25">
      <c r="A128" s="33" t="s">
        <v>6</v>
      </c>
      <c r="B128" s="260" t="s">
        <v>96</v>
      </c>
      <c r="C128" s="261"/>
      <c r="D128" s="262"/>
      <c r="E128" s="90">
        <f>+E74</f>
        <v>288.29000000000002</v>
      </c>
    </row>
    <row r="129" spans="1:7" s="5" customFormat="1" ht="15.6" customHeight="1" x14ac:dyDescent="0.25">
      <c r="A129" s="33" t="s">
        <v>8</v>
      </c>
      <c r="B129" s="260" t="s">
        <v>97</v>
      </c>
      <c r="C129" s="261"/>
      <c r="D129" s="262"/>
      <c r="E129" s="90">
        <f>+E98</f>
        <v>114.99</v>
      </c>
    </row>
    <row r="130" spans="1:7" s="5" customFormat="1" ht="46.9" customHeight="1" x14ac:dyDescent="0.25">
      <c r="A130" s="33" t="s">
        <v>30</v>
      </c>
      <c r="B130" s="44" t="s">
        <v>98</v>
      </c>
      <c r="C130" s="45"/>
      <c r="D130" s="46"/>
      <c r="E130" s="90">
        <f>+E102</f>
        <v>62.51</v>
      </c>
      <c r="G130" s="5" t="s">
        <v>146</v>
      </c>
    </row>
    <row r="131" spans="1:7" s="5" customFormat="1" ht="15.6" customHeight="1" x14ac:dyDescent="0.25">
      <c r="A131" s="257" t="s">
        <v>99</v>
      </c>
      <c r="B131" s="258"/>
      <c r="C131" s="259"/>
      <c r="D131" s="47"/>
      <c r="E131" s="82">
        <f>SUM(E126:E130)</f>
        <v>6233.95</v>
      </c>
    </row>
    <row r="132" spans="1:7" s="5" customFormat="1" x14ac:dyDescent="0.25">
      <c r="A132" s="33" t="s">
        <v>32</v>
      </c>
      <c r="B132" s="260" t="s">
        <v>100</v>
      </c>
      <c r="C132" s="261"/>
      <c r="D132" s="262"/>
      <c r="E132" s="90">
        <f>E123</f>
        <v>590.29999999999995</v>
      </c>
      <c r="F132" s="16"/>
    </row>
    <row r="133" spans="1:7" s="5" customFormat="1" ht="16.149999999999999" customHeight="1" x14ac:dyDescent="0.25">
      <c r="A133" s="250" t="s">
        <v>101</v>
      </c>
      <c r="B133" s="251"/>
      <c r="C133" s="251"/>
      <c r="D133" s="252"/>
      <c r="E133" s="113">
        <f>+E131+E132</f>
        <v>6824.25</v>
      </c>
      <c r="F133" s="62"/>
    </row>
    <row r="134" spans="1:7" x14ac:dyDescent="0.25">
      <c r="A134" s="310"/>
      <c r="B134" s="310"/>
      <c r="C134" s="310"/>
      <c r="D134" s="310"/>
      <c r="E134" s="112"/>
    </row>
  </sheetData>
  <mergeCells count="112"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B5:E5"/>
    <mergeCell ref="A15:E15"/>
    <mergeCell ref="A16:E16"/>
    <mergeCell ref="A17:D17"/>
    <mergeCell ref="C18:E18"/>
    <mergeCell ref="C19:E19"/>
    <mergeCell ref="C20:E20"/>
    <mergeCell ref="A12:B12"/>
    <mergeCell ref="D12:E12"/>
    <mergeCell ref="A13:B13"/>
    <mergeCell ref="D13:E13"/>
    <mergeCell ref="A14:B14"/>
    <mergeCell ref="D14:E14"/>
    <mergeCell ref="C27:D27"/>
    <mergeCell ref="C28:D28"/>
    <mergeCell ref="C29:D29"/>
    <mergeCell ref="A30:D30"/>
    <mergeCell ref="A31:D31"/>
    <mergeCell ref="A32:E32"/>
    <mergeCell ref="C21:E21"/>
    <mergeCell ref="C22:E22"/>
    <mergeCell ref="A23:E23"/>
    <mergeCell ref="B24:D24"/>
    <mergeCell ref="C25:D25"/>
    <mergeCell ref="C26:D26"/>
    <mergeCell ref="A42:E42"/>
    <mergeCell ref="B43:D43"/>
    <mergeCell ref="B44:C44"/>
    <mergeCell ref="B45:C45"/>
    <mergeCell ref="B46:C46"/>
    <mergeCell ref="B47:C47"/>
    <mergeCell ref="B33:E33"/>
    <mergeCell ref="B34:D34"/>
    <mergeCell ref="B36:C36"/>
    <mergeCell ref="A37:C37"/>
    <mergeCell ref="A38:D38"/>
    <mergeCell ref="A39:C41"/>
    <mergeCell ref="B54:D54"/>
    <mergeCell ref="B55:D55"/>
    <mergeCell ref="B56:D56"/>
    <mergeCell ref="A59:D59"/>
    <mergeCell ref="A60:E60"/>
    <mergeCell ref="B61:D61"/>
    <mergeCell ref="B48:C48"/>
    <mergeCell ref="B49:C49"/>
    <mergeCell ref="B50:C50"/>
    <mergeCell ref="B51:C51"/>
    <mergeCell ref="A52:C52"/>
    <mergeCell ref="B53:E53"/>
    <mergeCell ref="B57:D57"/>
    <mergeCell ref="B58:D58"/>
    <mergeCell ref="B71:C71"/>
    <mergeCell ref="B72:C72"/>
    <mergeCell ref="B73:C73"/>
    <mergeCell ref="A74:D74"/>
    <mergeCell ref="A75:C78"/>
    <mergeCell ref="A79:D79"/>
    <mergeCell ref="A65:D65"/>
    <mergeCell ref="A66:E66"/>
    <mergeCell ref="B67:D67"/>
    <mergeCell ref="B68:C68"/>
    <mergeCell ref="B69:C69"/>
    <mergeCell ref="B70:C70"/>
    <mergeCell ref="B86:C86"/>
    <mergeCell ref="B87:C87"/>
    <mergeCell ref="A88:C88"/>
    <mergeCell ref="A89:E89"/>
    <mergeCell ref="B90:D90"/>
    <mergeCell ref="B91:C91"/>
    <mergeCell ref="A80:E80"/>
    <mergeCell ref="B81:D81"/>
    <mergeCell ref="B82:C82"/>
    <mergeCell ref="B83:C83"/>
    <mergeCell ref="B84:C84"/>
    <mergeCell ref="B85:C85"/>
    <mergeCell ref="B100:D100"/>
    <mergeCell ref="B101:D101"/>
    <mergeCell ref="A102:D102"/>
    <mergeCell ref="A103:C108"/>
    <mergeCell ref="B110:D110"/>
    <mergeCell ref="C111:D111"/>
    <mergeCell ref="A92:C92"/>
    <mergeCell ref="A93:E93"/>
    <mergeCell ref="B94:D94"/>
    <mergeCell ref="B97:D97"/>
    <mergeCell ref="A98:D98"/>
    <mergeCell ref="A99:D99"/>
    <mergeCell ref="A133:D133"/>
    <mergeCell ref="A134:D134"/>
    <mergeCell ref="B126:D126"/>
    <mergeCell ref="B127:D127"/>
    <mergeCell ref="B128:D128"/>
    <mergeCell ref="B129:D129"/>
    <mergeCell ref="A131:C131"/>
    <mergeCell ref="B132:D132"/>
    <mergeCell ref="C112:D112"/>
    <mergeCell ref="C113:D113"/>
    <mergeCell ref="A122:D122"/>
    <mergeCell ref="A123:D123"/>
    <mergeCell ref="A124:E124"/>
    <mergeCell ref="A125:D125"/>
  </mergeCells>
  <hyperlinks>
    <hyperlink ref="B71" location="Plan2!A1" display="Aviso prévio trabalhado" xr:uid="{1555FCAB-B512-48D0-A024-D43BA9DBE7EA}"/>
    <hyperlink ref="B49" r:id="rId1" display="08 - Sebrae 0,3% ou 0,6% - IN nº 03, MPS/SRP/2005, Anexo II e III ver código da Tabela" xr:uid="{005E557F-24FB-4438-874A-4D0D350148EA}"/>
  </hyperlinks>
  <pageMargins left="0.511811024" right="0.511811024" top="0.78740157499999996" bottom="0.78740157499999996" header="0.31496062000000002" footer="0.31496062000000002"/>
  <pageSetup paperSize="9" scale="55" fitToHeight="0" orientation="portrait"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7363F-E929-48E3-873D-4A7CC5BC7636}">
  <sheetPr>
    <tabColor rgb="FFC00000"/>
    <pageSetUpPr fitToPage="1"/>
  </sheetPr>
  <dimension ref="A1:G35"/>
  <sheetViews>
    <sheetView topLeftCell="A13" zoomScale="70" zoomScaleNormal="70" workbookViewId="0">
      <selection activeCell="H16" sqref="H16"/>
    </sheetView>
  </sheetViews>
  <sheetFormatPr defaultColWidth="9.140625" defaultRowHeight="12.75" x14ac:dyDescent="0.2"/>
  <cols>
    <col min="1" max="1" width="29.28515625" style="14" customWidth="1"/>
    <col min="2" max="2" width="20.7109375" style="14" customWidth="1"/>
    <col min="3" max="3" width="15.7109375" style="14" customWidth="1"/>
    <col min="4" max="5" width="17.42578125" style="14" customWidth="1"/>
    <col min="6" max="6" width="18.28515625" style="14" customWidth="1"/>
    <col min="7" max="7" width="19" style="14" customWidth="1"/>
    <col min="8" max="16384" width="9.140625" style="14"/>
  </cols>
  <sheetData>
    <row r="1" spans="1:7" ht="12.95" customHeight="1" x14ac:dyDescent="0.2">
      <c r="B1" s="119"/>
      <c r="C1" s="140" t="s">
        <v>147</v>
      </c>
      <c r="D1" s="140"/>
      <c r="E1" s="130"/>
      <c r="F1" s="119"/>
      <c r="G1" s="119"/>
    </row>
    <row r="2" spans="1:7" ht="20.100000000000001" customHeight="1" x14ac:dyDescent="0.2"/>
    <row r="3" spans="1:7" ht="20.100000000000001" customHeight="1" x14ac:dyDescent="0.2">
      <c r="A3" s="120" t="s">
        <v>148</v>
      </c>
      <c r="B3" s="141"/>
      <c r="C3" s="141"/>
      <c r="D3" s="141"/>
      <c r="E3" s="120"/>
      <c r="F3" s="119"/>
      <c r="G3" s="119"/>
    </row>
    <row r="4" spans="1:7" ht="20.100000000000001" customHeight="1" x14ac:dyDescent="0.2">
      <c r="A4" s="120" t="s">
        <v>149</v>
      </c>
      <c r="B4" s="120"/>
      <c r="C4" s="120"/>
      <c r="D4" s="120"/>
      <c r="E4" s="120"/>
      <c r="F4" s="119"/>
      <c r="G4" s="119"/>
    </row>
    <row r="5" spans="1:7" ht="20.100000000000001" customHeight="1" x14ac:dyDescent="0.2">
      <c r="A5" s="120" t="s">
        <v>150</v>
      </c>
      <c r="B5" s="120"/>
      <c r="C5" s="120"/>
      <c r="D5" s="120"/>
      <c r="E5" s="120"/>
      <c r="F5" s="119"/>
      <c r="G5" s="119"/>
    </row>
    <row r="6" spans="1:7" ht="20.100000000000001" customHeight="1" x14ac:dyDescent="0.2">
      <c r="A6" s="120" t="s">
        <v>151</v>
      </c>
      <c r="B6" s="120"/>
      <c r="C6" s="120"/>
      <c r="D6" s="120"/>
      <c r="E6" s="120"/>
      <c r="F6" s="119"/>
      <c r="G6" s="119"/>
    </row>
    <row r="7" spans="1:7" ht="20.100000000000001" customHeight="1" x14ac:dyDescent="0.2">
      <c r="A7" s="120" t="s">
        <v>152</v>
      </c>
      <c r="B7" s="120"/>
      <c r="C7" s="120" t="s">
        <v>153</v>
      </c>
      <c r="D7" s="120"/>
      <c r="E7" s="120"/>
      <c r="F7" s="120" t="s">
        <v>154</v>
      </c>
      <c r="G7" s="119"/>
    </row>
    <row r="8" spans="1:7" ht="20.100000000000001" customHeight="1" x14ac:dyDescent="0.2">
      <c r="A8" s="120" t="s">
        <v>155</v>
      </c>
      <c r="B8" s="141"/>
      <c r="C8" s="141"/>
      <c r="D8" s="141"/>
      <c r="E8" s="120"/>
      <c r="F8" s="120" t="s">
        <v>156</v>
      </c>
      <c r="G8" s="119"/>
    </row>
    <row r="9" spans="1:7" ht="20.100000000000001" customHeight="1" x14ac:dyDescent="0.2">
      <c r="A9" s="120" t="s">
        <v>157</v>
      </c>
      <c r="B9" s="141"/>
      <c r="C9" s="141"/>
      <c r="D9" s="141"/>
      <c r="E9" s="120"/>
      <c r="F9" s="119"/>
      <c r="G9" s="119"/>
    </row>
    <row r="10" spans="1:7" ht="12.95" customHeight="1" x14ac:dyDescent="0.2">
      <c r="A10" s="141" t="s">
        <v>169</v>
      </c>
      <c r="B10" s="141"/>
      <c r="C10" s="141"/>
      <c r="D10" s="141"/>
      <c r="E10" s="141"/>
      <c r="F10" s="141"/>
      <c r="G10" s="141"/>
    </row>
    <row r="11" spans="1:7" ht="15.75" customHeight="1" thickBot="1" x14ac:dyDescent="0.25">
      <c r="A11" s="141"/>
      <c r="B11" s="141"/>
      <c r="C11" s="141"/>
      <c r="D11" s="141"/>
      <c r="E11" s="141"/>
      <c r="F11" s="141"/>
      <c r="G11" s="141"/>
    </row>
    <row r="12" spans="1:7" ht="42.95" customHeight="1" thickBot="1" x14ac:dyDescent="0.25">
      <c r="A12" s="127" t="s">
        <v>175</v>
      </c>
      <c r="B12" s="129" t="s">
        <v>176</v>
      </c>
      <c r="C12" s="129" t="s">
        <v>171</v>
      </c>
      <c r="D12" s="129" t="s">
        <v>170</v>
      </c>
      <c r="E12" s="129" t="s">
        <v>172</v>
      </c>
      <c r="F12" s="129" t="s">
        <v>158</v>
      </c>
      <c r="G12" s="128" t="s">
        <v>184</v>
      </c>
    </row>
    <row r="13" spans="1:7" ht="60.6" customHeight="1" x14ac:dyDescent="0.2">
      <c r="A13" s="313" t="s">
        <v>183</v>
      </c>
      <c r="B13" s="121" t="s">
        <v>205</v>
      </c>
      <c r="C13" s="121">
        <v>1</v>
      </c>
      <c r="D13" s="160">
        <v>3</v>
      </c>
      <c r="E13" s="122">
        <f>'SEMI-QUALIFICADO - Rio Branco'!E133</f>
        <v>5123.66</v>
      </c>
      <c r="F13" s="123">
        <f>E13*D13</f>
        <v>15370.98</v>
      </c>
      <c r="G13" s="124">
        <f>F13*12</f>
        <v>184451.76</v>
      </c>
    </row>
    <row r="14" spans="1:7" ht="72.95" customHeight="1" x14ac:dyDescent="0.2">
      <c r="A14" s="313"/>
      <c r="B14" s="121" t="s">
        <v>206</v>
      </c>
      <c r="C14" s="121">
        <v>1</v>
      </c>
      <c r="D14" s="160">
        <v>1</v>
      </c>
      <c r="E14" s="122">
        <f>'SEMI-QUALIFICADO - EPA'!E133</f>
        <v>4856.9799999999996</v>
      </c>
      <c r="F14" s="123">
        <f>E14*D14</f>
        <v>4856.9799999999996</v>
      </c>
      <c r="G14" s="124">
        <f t="shared" ref="G14:G16" si="0">F14*12</f>
        <v>58283.76</v>
      </c>
    </row>
    <row r="15" spans="1:7" ht="80.099999999999994" customHeight="1" x14ac:dyDescent="0.2">
      <c r="A15" s="313"/>
      <c r="B15" s="121" t="s">
        <v>207</v>
      </c>
      <c r="C15" s="121">
        <v>1</v>
      </c>
      <c r="D15" s="160">
        <v>1</v>
      </c>
      <c r="E15" s="122">
        <f>'SEMI-QUALIFICADO - CZS'!E133</f>
        <v>4856.9799999999996</v>
      </c>
      <c r="F15" s="123">
        <f t="shared" ref="F15:F16" si="1">E15*D15</f>
        <v>4856.9799999999996</v>
      </c>
      <c r="G15" s="124">
        <f t="shared" si="0"/>
        <v>58283.76</v>
      </c>
    </row>
    <row r="16" spans="1:7" ht="85.5" customHeight="1" thickBot="1" x14ac:dyDescent="0.25">
      <c r="A16" s="314"/>
      <c r="B16" s="118" t="s">
        <v>208</v>
      </c>
      <c r="C16" s="118">
        <v>1</v>
      </c>
      <c r="D16" s="161">
        <v>4</v>
      </c>
      <c r="E16" s="122">
        <f>'QUALIFICADO - Rio Branco'!E133</f>
        <v>6824.25</v>
      </c>
      <c r="F16" s="123">
        <f t="shared" si="1"/>
        <v>27297</v>
      </c>
      <c r="G16" s="124">
        <f t="shared" si="0"/>
        <v>327564</v>
      </c>
    </row>
    <row r="17" spans="1:7" ht="30" customHeight="1" thickBot="1" x14ac:dyDescent="0.25">
      <c r="A17" s="315" t="s">
        <v>173</v>
      </c>
      <c r="B17" s="316"/>
      <c r="C17" s="316"/>
      <c r="D17" s="316"/>
      <c r="E17" s="317"/>
      <c r="F17" s="157">
        <f>SUM(F13:F16)</f>
        <v>52381.94</v>
      </c>
      <c r="G17" s="158">
        <f>SUM(G13:G16)</f>
        <v>628583.28</v>
      </c>
    </row>
    <row r="18" spans="1:7" ht="20.100000000000001" customHeight="1" x14ac:dyDescent="0.2"/>
    <row r="19" spans="1:7" x14ac:dyDescent="0.2">
      <c r="A19" s="125" t="s">
        <v>159</v>
      </c>
    </row>
    <row r="20" spans="1:7" ht="60" customHeight="1" x14ac:dyDescent="0.2">
      <c r="A20" s="319" t="s">
        <v>160</v>
      </c>
      <c r="B20" s="319"/>
      <c r="C20" s="319"/>
      <c r="D20" s="319"/>
      <c r="E20" s="319"/>
      <c r="F20" s="319"/>
      <c r="G20" s="319"/>
    </row>
    <row r="22" spans="1:7" ht="30" customHeight="1" x14ac:dyDescent="0.2">
      <c r="A22" s="319" t="s">
        <v>161</v>
      </c>
      <c r="B22" s="319"/>
      <c r="C22" s="319"/>
      <c r="D22" s="319"/>
      <c r="E22" s="319"/>
      <c r="F22" s="319"/>
      <c r="G22" s="319"/>
    </row>
    <row r="24" spans="1:7" x14ac:dyDescent="0.2">
      <c r="A24" s="320" t="s">
        <v>162</v>
      </c>
      <c r="B24" s="320"/>
      <c r="C24" s="320"/>
      <c r="D24" s="320"/>
      <c r="E24" s="320"/>
      <c r="F24" s="320"/>
    </row>
    <row r="25" spans="1:7" ht="20.100000000000001" customHeight="1" x14ac:dyDescent="0.2">
      <c r="A25" s="120" t="s">
        <v>163</v>
      </c>
      <c r="B25" s="321"/>
      <c r="C25" s="321"/>
      <c r="D25" s="321"/>
      <c r="E25" s="120"/>
      <c r="F25" s="119"/>
    </row>
    <row r="26" spans="1:7" ht="20.100000000000001" customHeight="1" x14ac:dyDescent="0.2">
      <c r="A26" s="120" t="s">
        <v>164</v>
      </c>
      <c r="B26" s="126"/>
      <c r="C26" s="120"/>
      <c r="D26" s="120"/>
      <c r="E26" s="120"/>
      <c r="F26" s="119"/>
    </row>
    <row r="27" spans="1:7" ht="20.100000000000001" customHeight="1" x14ac:dyDescent="0.2">
      <c r="A27" s="120" t="s">
        <v>150</v>
      </c>
      <c r="B27" s="318"/>
      <c r="C27" s="318"/>
      <c r="D27" s="318"/>
      <c r="E27" s="126"/>
      <c r="F27" s="119"/>
    </row>
    <row r="28" spans="1:7" ht="20.100000000000001" customHeight="1" x14ac:dyDescent="0.2">
      <c r="A28" s="120" t="s">
        <v>151</v>
      </c>
      <c r="B28" s="120"/>
      <c r="C28" s="120"/>
      <c r="D28" s="120"/>
      <c r="E28" s="120"/>
      <c r="F28" s="119"/>
    </row>
    <row r="29" spans="1:7" ht="20.100000000000001" customHeight="1" x14ac:dyDescent="0.2">
      <c r="A29" s="120" t="s">
        <v>165</v>
      </c>
      <c r="B29" s="318"/>
      <c r="C29" s="318"/>
    </row>
    <row r="30" spans="1:7" ht="20.100000000000001" customHeight="1" x14ac:dyDescent="0.2">
      <c r="A30" s="120" t="s">
        <v>166</v>
      </c>
      <c r="B30" s="126"/>
      <c r="D30" s="14" t="s">
        <v>167</v>
      </c>
      <c r="F30" s="126"/>
    </row>
    <row r="31" spans="1:7" ht="20.100000000000001" customHeight="1" x14ac:dyDescent="0.2">
      <c r="A31" s="120" t="s">
        <v>168</v>
      </c>
      <c r="B31" s="126"/>
      <c r="D31" s="14" t="s">
        <v>156</v>
      </c>
      <c r="F31" s="318"/>
      <c r="G31" s="318"/>
    </row>
    <row r="32" spans="1:7" ht="20.100000000000001" customHeight="1" x14ac:dyDescent="0.2"/>
    <row r="33" spans="3:6" ht="20.100000000000001" customHeight="1" x14ac:dyDescent="0.2"/>
    <row r="35" spans="3:6" x14ac:dyDescent="0.2">
      <c r="C35" s="318" t="s">
        <v>222</v>
      </c>
      <c r="D35" s="318"/>
      <c r="E35" s="318"/>
      <c r="F35" s="318"/>
    </row>
  </sheetData>
  <mergeCells count="10">
    <mergeCell ref="A13:A16"/>
    <mergeCell ref="A17:E17"/>
    <mergeCell ref="C35:F35"/>
    <mergeCell ref="A20:G20"/>
    <mergeCell ref="A22:G22"/>
    <mergeCell ref="A24:F24"/>
    <mergeCell ref="B25:D25"/>
    <mergeCell ref="B27:D27"/>
    <mergeCell ref="B29:C29"/>
    <mergeCell ref="F31:G31"/>
  </mergeCells>
  <phoneticPr fontId="14" type="noConversion"/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Uniforme + Transport. + V. Alim</vt:lpstr>
      <vt:lpstr>SEMI-QUALIFICADO - Rio Branco</vt:lpstr>
      <vt:lpstr>SEMI-QUALIFICADO - EPA</vt:lpstr>
      <vt:lpstr>SEMI-QUALIFICADO - CZS</vt:lpstr>
      <vt:lpstr>QUALIFICADO - Rio Branco</vt:lpstr>
      <vt:lpstr>RESUMO DA PROPOSTA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Profº Walter Gouvea</dc:creator>
  <cp:lastModifiedBy>Luiz Phelipe da Silva Ribeiro</cp:lastModifiedBy>
  <cp:lastPrinted>2023-05-31T13:57:16Z</cp:lastPrinted>
  <dcterms:created xsi:type="dcterms:W3CDTF">2017-09-20T01:52:03Z</dcterms:created>
  <dcterms:modified xsi:type="dcterms:W3CDTF">2024-11-08T20:13:15Z</dcterms:modified>
</cp:coreProperties>
</file>